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4"/>
  </bookViews>
  <sheets>
    <sheet name="BS" sheetId="1" r:id="rId1"/>
    <sheet name="P&amp;L" sheetId="2" r:id="rId2"/>
    <sheet name="Cashflow" sheetId="3" r:id="rId3"/>
    <sheet name="Statement on equity changes" sheetId="4" r:id="rId4"/>
    <sheet name="Recognized Gain &amp; Losses" sheetId="5" r:id="rId5"/>
  </sheets>
  <externalReferences>
    <externalReference r:id="rId8"/>
  </externalReferences>
  <definedNames>
    <definedName name="_xlnm.Print_Area" localSheetId="0">'BS'!$A$3:$J$67</definedName>
    <definedName name="_xlnm.Print_Area" localSheetId="2">'Cashflow'!$A$1:$H$61</definedName>
    <definedName name="_xlnm.Print_Area" localSheetId="1">'P&amp;L'!$A$1:$M$64</definedName>
    <definedName name="_xlnm.Print_Area" localSheetId="4">'Recognized Gain &amp; Losses'!$A$1:$I$55</definedName>
    <definedName name="_xlnm.Print_Area" localSheetId="3">'Statement on equity changes'!$A$1:$J$37</definedName>
  </definedNames>
  <calcPr fullCalcOnLoad="1"/>
</workbook>
</file>

<file path=xl/sharedStrings.xml><?xml version="1.0" encoding="utf-8"?>
<sst xmlns="http://schemas.openxmlformats.org/spreadsheetml/2006/main" count="204" uniqueCount="149">
  <si>
    <r>
      <t xml:space="preserve">LATEXX PARTNERS BERHAD </t>
    </r>
    <r>
      <rPr>
        <b/>
        <i/>
        <sz val="12"/>
        <rFont val="Arial"/>
        <family val="2"/>
      </rPr>
      <t>(86100-V)</t>
    </r>
  </si>
  <si>
    <t xml:space="preserve"> </t>
  </si>
  <si>
    <t>UNAUDITED CONDENSED CONSOLIDATED INCOME STATEMENT</t>
  </si>
  <si>
    <t>CURRENT</t>
  </si>
  <si>
    <t>CORRESPONDING</t>
  </si>
  <si>
    <t>QUARTER</t>
  </si>
  <si>
    <t>YEAR TO DATE</t>
  </si>
  <si>
    <t>ENDED</t>
  </si>
  <si>
    <t>31/03/06</t>
  </si>
  <si>
    <t>31/03/05</t>
  </si>
  <si>
    <t>31/12/05</t>
  </si>
  <si>
    <t>30/09/05</t>
  </si>
  <si>
    <t>30/06/05</t>
  </si>
  <si>
    <t>RM'000</t>
  </si>
  <si>
    <t>REVENUE</t>
  </si>
  <si>
    <t>OPERATING EXPENSES</t>
  </si>
  <si>
    <t>OTHER OPERATING INCOME</t>
  </si>
  <si>
    <t>PROFIT/(LOSS) FROM OPERATIONS</t>
  </si>
  <si>
    <t>FINANCE COST</t>
  </si>
  <si>
    <t>EXCEPTIONAL ITEMS</t>
  </si>
  <si>
    <t>INVESTING RESULT</t>
  </si>
  <si>
    <t>Profit warranty received</t>
  </si>
  <si>
    <t>PROFIT/(LOSS) BEFORE TAX</t>
  </si>
  <si>
    <t>TAXATION</t>
  </si>
  <si>
    <t>PROFIT/(LOSS) AFTER TAX</t>
  </si>
  <si>
    <t>MINORITY INTEREST</t>
  </si>
  <si>
    <t>EPS</t>
  </si>
  <si>
    <t>- Basic (sen)</t>
  </si>
  <si>
    <t>- Diluted (sen)</t>
  </si>
  <si>
    <t>(The condensed Consolidated Income Statements should be read in conjunction with the Audited Financial Statements for the year ended 31 December 2005)</t>
  </si>
  <si>
    <r>
      <t xml:space="preserve">LATEXX PARTNERS BERHAD </t>
    </r>
    <r>
      <rPr>
        <i/>
        <sz val="14"/>
        <rFont val="Arial"/>
        <family val="2"/>
      </rPr>
      <t>(86100-V)</t>
    </r>
  </si>
  <si>
    <t>UNAUDITED CONDENSED CONSOLIDATED BALANCE SHEET AS AT 31.03.06</t>
  </si>
  <si>
    <t>AUDITED</t>
  </si>
  <si>
    <t>AS AT END OF</t>
  </si>
  <si>
    <t>AS AT PRECEDING</t>
  </si>
  <si>
    <t>AS AT END</t>
  </si>
  <si>
    <t>CURRENT YEAR</t>
  </si>
  <si>
    <t xml:space="preserve">FINANCIAL  </t>
  </si>
  <si>
    <t>YEAR END</t>
  </si>
  <si>
    <t>31.03.06</t>
  </si>
  <si>
    <t>31.12.05</t>
  </si>
  <si>
    <t>31/03/03</t>
  </si>
  <si>
    <t>RM' 000</t>
  </si>
  <si>
    <t>(RESTATED)</t>
  </si>
  <si>
    <t>ASSETS</t>
  </si>
  <si>
    <t>Non-current assets</t>
  </si>
  <si>
    <t>Property, plant and equipment</t>
  </si>
  <si>
    <t>Goodwill</t>
  </si>
  <si>
    <t>Current assets</t>
  </si>
  <si>
    <t>Inventories</t>
  </si>
  <si>
    <t>Trade receivables</t>
  </si>
  <si>
    <t>Other receivables, deposit &amp; prepayment</t>
  </si>
  <si>
    <t>Cash in cash equivalents</t>
  </si>
  <si>
    <t>EQUITY AND LIBILITIES</t>
  </si>
  <si>
    <t>Equity attributable to equity holders of the parent</t>
  </si>
  <si>
    <t>Share capital</t>
  </si>
  <si>
    <t>Share premium</t>
  </si>
  <si>
    <t>Revaluation reserve</t>
  </si>
  <si>
    <t>Retained profit</t>
  </si>
  <si>
    <t>Minority interest</t>
  </si>
  <si>
    <t>Total equity</t>
  </si>
  <si>
    <t>Non-curent liabilities</t>
  </si>
  <si>
    <t>Long-term borrowings</t>
  </si>
  <si>
    <t xml:space="preserve">Deferred tax </t>
  </si>
  <si>
    <t>Hire purchase payables</t>
  </si>
  <si>
    <t>Current liabilities</t>
  </si>
  <si>
    <t>Trade &amp; other payables</t>
  </si>
  <si>
    <t>Short-term borrowings</t>
  </si>
  <si>
    <t>Current portion of long-term borrowings</t>
  </si>
  <si>
    <t>Hire purchase creditors</t>
  </si>
  <si>
    <t>Tax liabilities</t>
  </si>
  <si>
    <t>Short-term provisions</t>
  </si>
  <si>
    <t>Net assets per share (RM)</t>
  </si>
  <si>
    <t>(The condensed consolidated balance sheet should be read in conjunction with the audited financial statements for the year ended 31st December 2005)</t>
  </si>
  <si>
    <t>LATEXX PARTNERS BERHAD</t>
  </si>
  <si>
    <t xml:space="preserve">UNAUDITED CONDENSED CONSOLIDATED CASH FLOW STATEMENT </t>
  </si>
  <si>
    <t>For the three months ended 31 March 2006</t>
  </si>
  <si>
    <t>1ST QTR</t>
  </si>
  <si>
    <t>RM</t>
  </si>
  <si>
    <t>NET PROFIT/(LOSS) BEFORE TAX</t>
  </si>
  <si>
    <t>ADJUSTMENT FOR NON CASH MOVEMENTS</t>
  </si>
  <si>
    <t>Depreciation</t>
  </si>
  <si>
    <t>Goodwill written off</t>
  </si>
  <si>
    <t>(Profit)/Loss on Disposal of Fixed Assets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</si>
  <si>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</si>
  <si>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</si>
  <si>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</si>
  <si>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</si>
  <si>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</si>
  <si>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</si>
  <si>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</si>
  <si>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>Purchases of Fixed Assets</t>
  </si>
  <si>
    <t>Disposal of Fixed Assets/Investment</t>
  </si>
  <si>
    <t>FINANCING ACTIVITIES</t>
  </si>
  <si>
    <t>Issue of Share</t>
  </si>
  <si>
    <t>Share Premium</t>
  </si>
  <si>
    <t>Bank Borrowings</t>
  </si>
  <si>
    <t>Hire Purchase Creditors</t>
  </si>
  <si>
    <t>NET CHANGE IN CASH &amp; CASH EQUIVALENTS</t>
  </si>
  <si>
    <t>CASH &amp; CASH EQUIVALENTS AT BEGINNING OF YEAR</t>
  </si>
  <si>
    <t>CASH &amp; CASH EQUIVALENTS AT END OF 1ST QUARTER</t>
  </si>
  <si>
    <t>Unaudited Condensed Consolidated Statement of Changes in Equity</t>
  </si>
  <si>
    <t>Issued</t>
  </si>
  <si>
    <t>Revaluation</t>
  </si>
  <si>
    <t>Translation</t>
  </si>
  <si>
    <t xml:space="preserve">Share </t>
  </si>
  <si>
    <t>Retained</t>
  </si>
  <si>
    <t>Total</t>
  </si>
  <si>
    <t>Capital</t>
  </si>
  <si>
    <t>Reserve</t>
  </si>
  <si>
    <t>Premium</t>
  </si>
  <si>
    <t>Profits</t>
  </si>
  <si>
    <t>Bal. as at 31 December 2005</t>
  </si>
  <si>
    <t>Reversal of translation reserve arising from</t>
  </si>
  <si>
    <t xml:space="preserve">   discountinued consolidation of a subsidiary</t>
  </si>
  <si>
    <t>Change of accounting policy</t>
  </si>
  <si>
    <t>Bal. as at 31 December 2004</t>
  </si>
  <si>
    <t>Prior year adjustment</t>
  </si>
  <si>
    <t xml:space="preserve">   - Amortisation of goodwill</t>
  </si>
  <si>
    <t>Bal restated as at 31 December 2004</t>
  </si>
  <si>
    <t>Net profit for the 12 months</t>
  </si>
  <si>
    <t>Bal. as at 31 March 2006</t>
  </si>
  <si>
    <t>(The Condensed Consolidated Balance Sheet should be read in conjunction with the Audited Financial Statements for the year ended 31st December 2005)</t>
  </si>
  <si>
    <t>(The Condensed Consolidated Statement of Changes in Equity should be read in conjunction with the Audited Financial Statements for the year ended 31 December 2005)</t>
  </si>
  <si>
    <t>Net Current Assets / (Liabilities)</t>
  </si>
  <si>
    <t>ATTRIBUTABLE TO :</t>
  </si>
  <si>
    <t>EQUITY SHAREHOLDERS OF THE COMPANY</t>
  </si>
  <si>
    <t>Cash in Cash Equivalents</t>
  </si>
  <si>
    <t>Bank Overdraft</t>
  </si>
  <si>
    <t>Attributable to</t>
  </si>
  <si>
    <t>equity holders of Company</t>
  </si>
  <si>
    <t>Minority</t>
  </si>
  <si>
    <t>Interest</t>
  </si>
  <si>
    <t>Movement during the period (cumulative)</t>
  </si>
  <si>
    <t>Unaudited Condensed Consolidated Statement of</t>
  </si>
  <si>
    <t>Recognised Gains and Losses</t>
  </si>
  <si>
    <t>Cumulative</t>
  </si>
  <si>
    <t>Surplus/(Deficit) on revaluation of properties</t>
  </si>
  <si>
    <t>Surplus/(Deficit) on revaluation of investments</t>
  </si>
  <si>
    <t>Exchange differences on translation of the</t>
  </si>
  <si>
    <t xml:space="preserve">    financial statements of foreign entities</t>
  </si>
  <si>
    <t>Net gains/(losses) not recognised in the</t>
  </si>
  <si>
    <t xml:space="preserve">    income statements</t>
  </si>
  <si>
    <t>Net Profit/(Loss) for the three months period</t>
  </si>
  <si>
    <t>Total recognised gains/(losses) for the</t>
  </si>
  <si>
    <t xml:space="preserve">    3 months period</t>
  </si>
  <si>
    <t>For the year ended 31 March 2006</t>
  </si>
  <si>
    <t>FOR THE THREE MONTHS ENDED 31 MARCH 2006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</si>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</sst>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?_);_(@_)"/>
  </numFmts>
  <fonts count="16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i/>
      <sz val="2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i/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15" applyNumberFormat="1" applyFont="1" applyAlignment="1">
      <alignment horizontal="right"/>
    </xf>
    <xf numFmtId="0" fontId="11" fillId="0" borderId="0" xfId="0" applyFont="1" applyAlignment="1">
      <alignment horizontal="right"/>
    </xf>
    <xf numFmtId="164" fontId="11" fillId="0" borderId="0" xfId="15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164" fontId="11" fillId="0" borderId="0" xfId="15" applyNumberFormat="1" applyFont="1" applyAlignment="1" quotePrefix="1">
      <alignment horizontal="right"/>
    </xf>
    <xf numFmtId="14" fontId="1" fillId="0" borderId="0" xfId="0" applyNumberFormat="1" applyFont="1" applyAlignment="1">
      <alignment/>
    </xf>
    <xf numFmtId="164" fontId="11" fillId="0" borderId="0" xfId="15" applyNumberFormat="1" applyFont="1" applyBorder="1" applyAlignment="1" quotePrefix="1">
      <alignment horizontal="right"/>
    </xf>
    <xf numFmtId="14" fontId="11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164" fontId="7" fillId="0" borderId="0" xfId="15" applyNumberFormat="1" applyFont="1" applyAlignment="1">
      <alignment horizontal="right"/>
    </xf>
    <xf numFmtId="164" fontId="7" fillId="0" borderId="0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64" fontId="7" fillId="0" borderId="0" xfId="15" applyNumberFormat="1" applyFont="1" applyAlignment="1">
      <alignment/>
    </xf>
    <xf numFmtId="164" fontId="7" fillId="0" borderId="0" xfId="15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5" fontId="7" fillId="0" borderId="0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9" fontId="7" fillId="0" borderId="0" xfId="19" applyFont="1" applyAlignment="1">
      <alignment/>
    </xf>
    <xf numFmtId="164" fontId="7" fillId="0" borderId="2" xfId="0" applyNumberFormat="1" applyFont="1" applyBorder="1" applyAlignment="1">
      <alignment/>
    </xf>
    <xf numFmtId="43" fontId="7" fillId="0" borderId="0" xfId="15" applyFont="1" applyBorder="1" applyAlignment="1">
      <alignment/>
    </xf>
    <xf numFmtId="43" fontId="7" fillId="0" borderId="0" xfId="0" applyNumberFormat="1" applyFont="1" applyBorder="1" applyAlignment="1">
      <alignment/>
    </xf>
    <xf numFmtId="164" fontId="7" fillId="0" borderId="3" xfId="15" applyNumberFormat="1" applyFont="1" applyBorder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43" fontId="7" fillId="0" borderId="4" xfId="0" applyNumberFormat="1" applyFont="1" applyBorder="1" applyAlignment="1">
      <alignment/>
    </xf>
    <xf numFmtId="43" fontId="7" fillId="0" borderId="4" xfId="15" applyFont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0" fontId="0" fillId="0" borderId="0" xfId="15" applyNumberFormat="1" applyFont="1" applyFill="1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15" applyNumberFormat="1" applyFont="1" applyBorder="1" applyAlignment="1">
      <alignment/>
    </xf>
    <xf numFmtId="164" fontId="0" fillId="0" borderId="0" xfId="15" applyNumberFormat="1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15" applyNumberFormat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 quotePrefix="1">
      <alignment horizontal="right"/>
    </xf>
    <xf numFmtId="164" fontId="0" fillId="0" borderId="5" xfId="0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8" xfId="15" applyNumberFormat="1" applyBorder="1" applyAlignment="1">
      <alignment/>
    </xf>
    <xf numFmtId="43" fontId="0" fillId="0" borderId="0" xfId="15" applyAlignment="1">
      <alignment/>
    </xf>
    <xf numFmtId="43" fontId="0" fillId="0" borderId="0" xfId="15" applyNumberFormat="1" applyAlignment="1">
      <alignment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164" fontId="0" fillId="0" borderId="5" xfId="15" applyNumberFormat="1" applyFont="1" applyBorder="1" applyAlignment="1">
      <alignment/>
    </xf>
    <xf numFmtId="164" fontId="0" fillId="0" borderId="3" xfId="15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164" fontId="0" fillId="0" borderId="0" xfId="15" applyNumberFormat="1" applyAlignment="1">
      <alignment horizontal="left" indent="1"/>
    </xf>
    <xf numFmtId="0" fontId="9" fillId="0" borderId="0" xfId="0" applyFont="1" applyAlignment="1">
      <alignment/>
    </xf>
    <xf numFmtId="164" fontId="0" fillId="0" borderId="0" xfId="15" applyNumberFormat="1" applyFont="1" applyAlignment="1">
      <alignment horizontal="center"/>
    </xf>
    <xf numFmtId="164" fontId="0" fillId="0" borderId="1" xfId="15" applyNumberFormat="1" applyBorder="1" applyAlignment="1">
      <alignment horizontal="left" indent="1"/>
    </xf>
    <xf numFmtId="164" fontId="0" fillId="0" borderId="2" xfId="15" applyNumberFormat="1" applyBorder="1" applyAlignment="1">
      <alignment/>
    </xf>
    <xf numFmtId="164" fontId="0" fillId="0" borderId="0" xfId="15" applyNumberFormat="1" applyBorder="1" applyAlignment="1">
      <alignment horizontal="left" indent="1"/>
    </xf>
    <xf numFmtId="164" fontId="0" fillId="0" borderId="9" xfId="15" applyNumberFormat="1" applyBorder="1" applyAlignment="1">
      <alignment/>
    </xf>
    <xf numFmtId="164" fontId="0" fillId="0" borderId="10" xfId="15" applyNumberFormat="1" applyFont="1" applyBorder="1" applyAlignment="1">
      <alignment horizontal="center"/>
    </xf>
    <xf numFmtId="164" fontId="0" fillId="0" borderId="2" xfId="15" applyNumberFormat="1" applyFont="1" applyBorder="1" applyAlignment="1">
      <alignment horizontal="center"/>
    </xf>
    <xf numFmtId="164" fontId="0" fillId="0" borderId="2" xfId="15" applyNumberFormat="1" applyBorder="1" applyAlignment="1">
      <alignment horizontal="center"/>
    </xf>
    <xf numFmtId="164" fontId="0" fillId="0" borderId="11" xfId="15" applyNumberFormat="1" applyBorder="1" applyAlignment="1">
      <alignment horizontal="center"/>
    </xf>
    <xf numFmtId="164" fontId="0" fillId="0" borderId="1" xfId="15" applyNumberFormat="1" applyBorder="1" applyAlignment="1">
      <alignment horizontal="center"/>
    </xf>
    <xf numFmtId="164" fontId="0" fillId="0" borderId="1" xfId="15" applyNumberFormat="1" applyBorder="1" applyAlignment="1">
      <alignment horizontal="right"/>
    </xf>
    <xf numFmtId="164" fontId="0" fillId="0" borderId="1" xfId="15" applyNumberFormat="1" applyFont="1" applyBorder="1" applyAlignment="1">
      <alignment horizontal="center"/>
    </xf>
    <xf numFmtId="164" fontId="0" fillId="0" borderId="12" xfId="15" applyNumberFormat="1" applyBorder="1" applyAlignment="1">
      <alignment horizontal="center"/>
    </xf>
    <xf numFmtId="164" fontId="0" fillId="0" borderId="10" xfId="15" applyNumberFormat="1" applyBorder="1" applyAlignment="1">
      <alignment horizontal="center"/>
    </xf>
    <xf numFmtId="164" fontId="0" fillId="0" borderId="13" xfId="15" applyNumberFormat="1" applyBorder="1" applyAlignment="1">
      <alignment horizontal="center"/>
    </xf>
    <xf numFmtId="164" fontId="0" fillId="0" borderId="8" xfId="15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5" applyNumberFormat="1" applyFill="1" applyAlignment="1">
      <alignment/>
    </xf>
    <xf numFmtId="164" fontId="0" fillId="0" borderId="0" xfId="15" applyNumberFormat="1" applyFill="1" applyBorder="1" applyAlignment="1">
      <alignment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43" fontId="0" fillId="0" borderId="0" xfId="15" applyAlignment="1">
      <alignment/>
    </xf>
    <xf numFmtId="0" fontId="6" fillId="0" borderId="0" xfId="0" applyFont="1" applyAlignment="1">
      <alignment horizontal="center" vertical="center"/>
    </xf>
    <xf numFmtId="16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164" fontId="0" fillId="0" borderId="10" xfId="15" applyNumberFormat="1" applyFont="1" applyBorder="1" applyAlignment="1">
      <alignment horizontal="center"/>
    </xf>
    <xf numFmtId="164" fontId="0" fillId="0" borderId="2" xfId="15" applyNumberFormat="1" applyFont="1" applyBorder="1" applyAlignment="1">
      <alignment horizontal="center"/>
    </xf>
    <xf numFmtId="164" fontId="0" fillId="0" borderId="13" xfId="15" applyNumberFormat="1" applyFont="1" applyBorder="1" applyAlignment="1">
      <alignment horizontal="center"/>
    </xf>
    <xf numFmtId="164" fontId="0" fillId="0" borderId="14" xfId="15" applyNumberFormat="1" applyFont="1" applyBorder="1" applyAlignment="1">
      <alignment horizontal="center"/>
    </xf>
    <xf numFmtId="164" fontId="0" fillId="0" borderId="0" xfId="15" applyNumberFormat="1" applyFont="1" applyBorder="1" applyAlignment="1">
      <alignment horizontal="center"/>
    </xf>
    <xf numFmtId="164" fontId="0" fillId="0" borderId="15" xfId="15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6</xdr:col>
      <xdr:colOff>342900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20000">
          <a:off x="142875" y="0"/>
          <a:ext cx="3276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sol-2nd%20Qtr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P&amp;L"/>
      <sheetName val="Consol BS"/>
      <sheetName val="Consol Adj"/>
      <sheetName val="intersales"/>
      <sheetName val="Inter-co"/>
      <sheetName val="MPI (BS)"/>
      <sheetName val="MPI (PL)"/>
    </sheetNames>
    <sheetDataSet>
      <sheetData sheetId="1">
        <row r="46">
          <cell r="R46">
            <v>82330810.76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workbookViewId="0" topLeftCell="A1">
      <selection activeCell="E8" sqref="E8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3.7109375" style="0" customWidth="1"/>
    <col min="4" max="4" width="4.7109375" style="0" customWidth="1"/>
    <col min="5" max="5" width="22.140625" style="0" customWidth="1"/>
    <col min="7" max="7" width="10.7109375" style="0" customWidth="1"/>
    <col min="8" max="8" width="18.421875" style="0" customWidth="1"/>
    <col min="9" max="9" width="2.57421875" style="0" customWidth="1"/>
    <col min="10" max="10" width="22.140625" style="0" customWidth="1"/>
    <col min="16" max="16" width="14.7109375" style="0" customWidth="1"/>
  </cols>
  <sheetData>
    <row r="1" spans="9:10" ht="12.75">
      <c r="I1" s="25"/>
      <c r="J1" s="30"/>
    </row>
    <row r="2" spans="9:10" ht="12.75">
      <c r="I2" s="25"/>
      <c r="J2" s="30"/>
    </row>
    <row r="3" spans="1:15" s="5" customFormat="1" ht="16.5" customHeight="1">
      <c r="A3" s="113" t="s">
        <v>30</v>
      </c>
      <c r="B3" s="113"/>
      <c r="C3" s="113"/>
      <c r="D3" s="113"/>
      <c r="E3" s="113"/>
      <c r="F3" s="113"/>
      <c r="G3" s="113"/>
      <c r="H3" s="113"/>
      <c r="I3" s="113"/>
      <c r="J3" s="113"/>
      <c r="K3" s="63"/>
      <c r="L3" s="63"/>
      <c r="M3" s="63"/>
      <c r="N3" s="63"/>
      <c r="O3" s="64"/>
    </row>
    <row r="4" spans="1:10" ht="11.2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1.2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1.25" customHeight="1">
      <c r="A6" s="4"/>
      <c r="B6" s="10"/>
      <c r="C6" s="9"/>
      <c r="D6" s="9"/>
      <c r="E6" s="6"/>
      <c r="F6" s="10"/>
      <c r="G6" s="10"/>
      <c r="H6" s="10"/>
      <c r="I6" s="10"/>
      <c r="J6" s="10"/>
    </row>
    <row r="7" spans="1:14" s="1" customFormat="1" ht="15">
      <c r="A7" s="125" t="s">
        <v>31</v>
      </c>
      <c r="B7" s="125"/>
      <c r="C7" s="125"/>
      <c r="D7" s="125"/>
      <c r="E7" s="125"/>
      <c r="F7" s="125"/>
      <c r="G7" s="125"/>
      <c r="H7" s="125"/>
      <c r="I7" s="125"/>
      <c r="J7" s="125"/>
      <c r="K7" s="2"/>
      <c r="N7" s="2"/>
    </row>
    <row r="8" spans="1:14" s="1" customFormat="1" ht="18">
      <c r="A8" s="65"/>
      <c r="B8" s="65"/>
      <c r="C8" s="65"/>
      <c r="D8" s="65"/>
      <c r="E8" s="65"/>
      <c r="F8" s="65"/>
      <c r="G8" s="65"/>
      <c r="H8" s="65"/>
      <c r="I8" s="65"/>
      <c r="J8" s="65"/>
      <c r="K8" s="2"/>
      <c r="N8" s="2"/>
    </row>
    <row r="9" spans="1:14" s="1" customFormat="1" ht="15.75">
      <c r="A9" s="66"/>
      <c r="B9" s="66"/>
      <c r="C9" s="66"/>
      <c r="D9" s="66"/>
      <c r="E9" s="66"/>
      <c r="F9" s="66"/>
      <c r="G9" s="66"/>
      <c r="H9" s="67"/>
      <c r="I9" s="66"/>
      <c r="J9" s="68" t="s">
        <v>32</v>
      </c>
      <c r="K9" s="2"/>
      <c r="N9" s="2"/>
    </row>
    <row r="10" spans="1:16" s="1" customFormat="1" ht="15.75">
      <c r="A10" s="66"/>
      <c r="B10" s="66"/>
      <c r="C10" s="66"/>
      <c r="D10" s="66"/>
      <c r="E10" s="66"/>
      <c r="F10" s="66"/>
      <c r="G10" s="66"/>
      <c r="H10" s="67" t="s">
        <v>33</v>
      </c>
      <c r="I10" s="68"/>
      <c r="J10" s="30" t="s">
        <v>34</v>
      </c>
      <c r="K10" s="2"/>
      <c r="N10" s="2"/>
      <c r="P10" s="67" t="s">
        <v>35</v>
      </c>
    </row>
    <row r="11" spans="1:16" s="1" customFormat="1" ht="15.75">
      <c r="A11" s="66"/>
      <c r="B11" s="66"/>
      <c r="C11" s="66"/>
      <c r="D11" s="66"/>
      <c r="E11" s="66"/>
      <c r="F11" s="66"/>
      <c r="G11" s="66"/>
      <c r="H11" s="30" t="s">
        <v>36</v>
      </c>
      <c r="I11" s="30"/>
      <c r="J11" s="30" t="s">
        <v>37</v>
      </c>
      <c r="K11" s="2"/>
      <c r="N11" s="2"/>
      <c r="P11" s="67"/>
    </row>
    <row r="12" spans="1:16" s="1" customFormat="1" ht="15.75">
      <c r="A12" s="66"/>
      <c r="B12" s="66"/>
      <c r="C12" s="66"/>
      <c r="D12" s="66"/>
      <c r="E12" s="66"/>
      <c r="F12" s="66"/>
      <c r="G12" s="66"/>
      <c r="H12" s="30" t="s">
        <v>5</v>
      </c>
      <c r="I12" s="30"/>
      <c r="J12" s="30" t="s">
        <v>38</v>
      </c>
      <c r="K12" s="2"/>
      <c r="N12" s="2"/>
      <c r="P12" s="67"/>
    </row>
    <row r="13" spans="1:16" ht="12.75">
      <c r="A13" s="10"/>
      <c r="B13" s="10"/>
      <c r="C13" s="10"/>
      <c r="D13" s="10"/>
      <c r="E13" s="10"/>
      <c r="F13" s="10"/>
      <c r="G13" s="10"/>
      <c r="H13" s="69" t="s">
        <v>39</v>
      </c>
      <c r="I13" s="30"/>
      <c r="J13" s="69" t="s">
        <v>40</v>
      </c>
      <c r="P13" s="69" t="s">
        <v>41</v>
      </c>
    </row>
    <row r="14" spans="1:16" ht="12.75">
      <c r="A14" s="10"/>
      <c r="B14" s="10"/>
      <c r="C14" s="10"/>
      <c r="D14" s="10"/>
      <c r="E14" s="10"/>
      <c r="F14" s="10"/>
      <c r="G14" s="10"/>
      <c r="H14" s="69" t="s">
        <v>42</v>
      </c>
      <c r="I14" s="30"/>
      <c r="J14" s="69" t="s">
        <v>42</v>
      </c>
      <c r="P14" s="69" t="s">
        <v>42</v>
      </c>
    </row>
    <row r="15" spans="1:16" ht="12.75">
      <c r="A15" s="10"/>
      <c r="B15" s="10"/>
      <c r="C15" s="10"/>
      <c r="D15" s="10"/>
      <c r="E15" s="10"/>
      <c r="F15" s="10"/>
      <c r="G15" s="10"/>
      <c r="H15" s="69"/>
      <c r="I15" s="30"/>
      <c r="J15" s="30" t="s">
        <v>43</v>
      </c>
      <c r="P15" s="69"/>
    </row>
    <row r="16" ht="12.75">
      <c r="C16" s="25" t="s">
        <v>44</v>
      </c>
    </row>
    <row r="17" ht="12.75">
      <c r="C17" s="25" t="s">
        <v>45</v>
      </c>
    </row>
    <row r="18" spans="3:16" ht="12.75">
      <c r="C18" s="10" t="s">
        <v>46</v>
      </c>
      <c r="H18" s="62">
        <v>69983</v>
      </c>
      <c r="J18" s="62">
        <v>70307.179</v>
      </c>
      <c r="P18" s="62">
        <v>75128.73</v>
      </c>
    </row>
    <row r="19" spans="3:16" ht="12.75">
      <c r="C19" t="s">
        <v>47</v>
      </c>
      <c r="H19" s="62">
        <v>20358</v>
      </c>
      <c r="J19" s="62">
        <v>20358.221</v>
      </c>
      <c r="P19" s="62">
        <v>1101.45</v>
      </c>
    </row>
    <row r="20" spans="3:10" ht="15" customHeight="1">
      <c r="C20" s="10"/>
      <c r="H20" s="70">
        <f>SUM(H18:H19)</f>
        <v>90341</v>
      </c>
      <c r="J20" s="70">
        <f>SUM(J18:J19)</f>
        <v>90665.40000000001</v>
      </c>
    </row>
    <row r="21" spans="3:16" ht="12.75">
      <c r="C21" s="10"/>
      <c r="H21" s="62"/>
      <c r="J21" s="62"/>
      <c r="P21" s="62"/>
    </row>
    <row r="22" spans="8:16" ht="12.75" hidden="1">
      <c r="H22" s="62"/>
      <c r="J22" s="62"/>
      <c r="P22" s="62"/>
    </row>
    <row r="23" spans="3:16" ht="12.75">
      <c r="C23" s="25" t="s">
        <v>48</v>
      </c>
      <c r="H23" s="57"/>
      <c r="I23" s="11"/>
      <c r="J23" s="57"/>
      <c r="P23" s="71"/>
    </row>
    <row r="24" spans="3:16" ht="12.75">
      <c r="C24" t="s">
        <v>49</v>
      </c>
      <c r="H24" s="71">
        <v>21230</v>
      </c>
      <c r="I24" s="11"/>
      <c r="J24" s="71">
        <v>19638.879</v>
      </c>
      <c r="P24" s="72">
        <v>23869.59</v>
      </c>
    </row>
    <row r="25" spans="3:16" ht="12.75">
      <c r="C25" t="s">
        <v>50</v>
      </c>
      <c r="H25" s="72">
        <v>23281</v>
      </c>
      <c r="I25" s="11"/>
      <c r="J25" s="72">
        <v>21937.957</v>
      </c>
      <c r="P25" s="72">
        <v>13149.785</v>
      </c>
    </row>
    <row r="26" spans="3:16" ht="12.75">
      <c r="C26" t="s">
        <v>51</v>
      </c>
      <c r="H26" s="72">
        <v>5552</v>
      </c>
      <c r="I26" s="11"/>
      <c r="J26" s="72">
        <f>5313.298+0.15</f>
        <v>5313.447999999999</v>
      </c>
      <c r="P26" s="72">
        <v>4929.384</v>
      </c>
    </row>
    <row r="27" spans="3:16" ht="12.75">
      <c r="C27" t="s">
        <v>52</v>
      </c>
      <c r="H27" s="72">
        <v>15</v>
      </c>
      <c r="I27" s="11"/>
      <c r="J27" s="72">
        <f>16.353</f>
        <v>16.353</v>
      </c>
      <c r="P27" s="72">
        <f>1599.375+0.682</f>
        <v>1600.057</v>
      </c>
    </row>
    <row r="28" spans="8:16" ht="15" customHeight="1">
      <c r="H28" s="93">
        <f>SUM(H24:H27)</f>
        <v>50078</v>
      </c>
      <c r="I28" s="11"/>
      <c r="J28" s="93">
        <f>SUM(J24:J27)</f>
        <v>46906.636999999995</v>
      </c>
      <c r="P28" s="72"/>
    </row>
    <row r="29" spans="8:16" ht="12.75">
      <c r="H29" s="57"/>
      <c r="I29" s="11"/>
      <c r="J29" s="57"/>
      <c r="P29" s="72"/>
    </row>
    <row r="30" spans="3:16" ht="12.75">
      <c r="C30" s="25" t="s">
        <v>65</v>
      </c>
      <c r="H30" s="57"/>
      <c r="I30" s="11"/>
      <c r="J30" s="57"/>
      <c r="P30" s="72"/>
    </row>
    <row r="31" spans="3:16" ht="12.75">
      <c r="C31" t="s">
        <v>66</v>
      </c>
      <c r="H31" s="71">
        <f>30233+16574.5</f>
        <v>46807.5</v>
      </c>
      <c r="I31" s="11"/>
      <c r="J31" s="71">
        <f>27955.449+15341.347</f>
        <v>43296.796</v>
      </c>
      <c r="P31" s="72">
        <f>21681.885</f>
        <v>21681.885</v>
      </c>
    </row>
    <row r="32" spans="3:16" ht="12.75">
      <c r="C32" t="s">
        <v>67</v>
      </c>
      <c r="H32" s="72">
        <v>31511</v>
      </c>
      <c r="I32" s="11"/>
      <c r="J32" s="72">
        <f>32797.09</f>
        <v>32797.09</v>
      </c>
      <c r="P32" s="72">
        <f>27187.458+17738.471+4791.346</f>
        <v>49717.275</v>
      </c>
    </row>
    <row r="33" spans="3:16" ht="12.75">
      <c r="C33" t="s">
        <v>68</v>
      </c>
      <c r="H33" s="72">
        <v>17647.6</v>
      </c>
      <c r="I33" s="11"/>
      <c r="J33" s="72">
        <f>18017.252</f>
        <v>18017.252</v>
      </c>
      <c r="P33" s="72"/>
    </row>
    <row r="34" spans="3:16" ht="12.75">
      <c r="C34" t="s">
        <v>69</v>
      </c>
      <c r="H34" s="72">
        <v>5.204</v>
      </c>
      <c r="I34" s="11"/>
      <c r="J34" s="72">
        <v>5.204</v>
      </c>
      <c r="P34" s="72">
        <f>6684.292</f>
        <v>6684.292</v>
      </c>
    </row>
    <row r="35" spans="3:16" ht="12.75">
      <c r="C35" t="s">
        <v>70</v>
      </c>
      <c r="H35" s="72">
        <v>2.106</v>
      </c>
      <c r="I35" s="11"/>
      <c r="J35" s="72">
        <v>2.106</v>
      </c>
      <c r="P35" s="72"/>
    </row>
    <row r="36" spans="3:16" ht="12.75">
      <c r="C36" t="s">
        <v>71</v>
      </c>
      <c r="H36" s="72"/>
      <c r="I36" s="11"/>
      <c r="J36" s="72"/>
      <c r="P36" s="72"/>
    </row>
    <row r="37" spans="3:16" ht="12.75">
      <c r="C37" s="25"/>
      <c r="H37" s="93">
        <f>SUM(H31:H36)</f>
        <v>95973.41</v>
      </c>
      <c r="I37" s="11"/>
      <c r="J37" s="93">
        <f>SUM(J31:J36)</f>
        <v>94118.448</v>
      </c>
      <c r="P37" s="72"/>
    </row>
    <row r="38" spans="3:16" ht="12.75">
      <c r="C38" s="25"/>
      <c r="H38" s="57"/>
      <c r="I38" s="11"/>
      <c r="J38" s="57"/>
      <c r="P38" s="72"/>
    </row>
    <row r="39" spans="3:16" ht="12.75">
      <c r="C39" s="25" t="s">
        <v>124</v>
      </c>
      <c r="H39" s="57">
        <f>H28-H37</f>
        <v>-45895.41</v>
      </c>
      <c r="I39" s="11"/>
      <c r="J39" s="57">
        <f>J28-J37</f>
        <v>-47211.81100000001</v>
      </c>
      <c r="P39" s="72"/>
    </row>
    <row r="40" spans="8:16" ht="12.75">
      <c r="H40" s="57"/>
      <c r="I40" s="11"/>
      <c r="J40" s="57"/>
      <c r="P40" s="72"/>
    </row>
    <row r="41" spans="8:16" ht="13.5" thickBot="1">
      <c r="H41" s="84">
        <f>H39+H20</f>
        <v>44445.59</v>
      </c>
      <c r="I41" s="57"/>
      <c r="J41" s="84">
        <f>J39+J20</f>
        <v>43453.589</v>
      </c>
      <c r="P41" s="72"/>
    </row>
    <row r="42" spans="8:16" ht="13.5" thickTop="1">
      <c r="H42" s="57"/>
      <c r="I42" s="11"/>
      <c r="J42" s="57"/>
      <c r="P42" s="72"/>
    </row>
    <row r="43" spans="8:16" ht="12.75">
      <c r="H43" s="57"/>
      <c r="I43" s="11"/>
      <c r="J43" s="57"/>
      <c r="P43" s="72"/>
    </row>
    <row r="44" spans="3:16" ht="12.75">
      <c r="C44" s="25" t="s">
        <v>53</v>
      </c>
      <c r="H44" s="57"/>
      <c r="I44" s="11"/>
      <c r="J44" s="57"/>
      <c r="P44" s="72"/>
    </row>
    <row r="45" spans="3:16" ht="12.75">
      <c r="C45" t="s">
        <v>54</v>
      </c>
      <c r="H45" s="57"/>
      <c r="I45" s="11"/>
      <c r="J45" s="57"/>
      <c r="P45" s="72"/>
    </row>
    <row r="46" spans="3:16" ht="12.75">
      <c r="C46" t="s">
        <v>55</v>
      </c>
      <c r="H46" s="57">
        <f>+'[1]Consol BS'!R46/1000</f>
        <v>82330.81076000001</v>
      </c>
      <c r="I46" s="11"/>
      <c r="J46" s="57">
        <v>82330.811</v>
      </c>
      <c r="P46" s="72"/>
    </row>
    <row r="47" spans="3:16" ht="12.75">
      <c r="C47" t="s">
        <v>56</v>
      </c>
      <c r="H47" s="57">
        <v>34544.09</v>
      </c>
      <c r="J47" s="57">
        <v>34544.092</v>
      </c>
      <c r="P47" s="72"/>
    </row>
    <row r="48" spans="3:16" ht="12.75">
      <c r="C48" t="s">
        <v>57</v>
      </c>
      <c r="H48" s="57">
        <v>671.172</v>
      </c>
      <c r="J48" s="57">
        <v>671.172</v>
      </c>
      <c r="P48" s="72"/>
    </row>
    <row r="49" spans="3:16" ht="12.75">
      <c r="C49" t="s">
        <v>58</v>
      </c>
      <c r="H49" s="74">
        <v>-75308.5</v>
      </c>
      <c r="J49" s="74">
        <v>-76390.414</v>
      </c>
      <c r="P49" s="72"/>
    </row>
    <row r="50" spans="8:16" ht="12.75">
      <c r="H50" s="57">
        <f>SUM(H46:H49)</f>
        <v>42237.57276000001</v>
      </c>
      <c r="I50" s="11"/>
      <c r="J50" s="57">
        <f>SUM(J46:J49)</f>
        <v>41155.66099999999</v>
      </c>
      <c r="P50" s="72"/>
    </row>
    <row r="51" spans="3:16" ht="12.75">
      <c r="C51" s="25" t="s">
        <v>59</v>
      </c>
      <c r="H51" s="57">
        <v>109</v>
      </c>
      <c r="J51" s="57">
        <v>109.47</v>
      </c>
      <c r="P51" s="72"/>
    </row>
    <row r="52" spans="3:16" ht="15.75" customHeight="1">
      <c r="C52" s="25" t="s">
        <v>60</v>
      </c>
      <c r="H52" s="73">
        <f>+H50+H51</f>
        <v>42346.57276000001</v>
      </c>
      <c r="I52" s="11"/>
      <c r="J52" s="73">
        <f>+J50+J51</f>
        <v>41265.130999999994</v>
      </c>
      <c r="P52" s="72"/>
    </row>
    <row r="53" spans="8:16" ht="12.75">
      <c r="H53" s="57"/>
      <c r="I53" s="11"/>
      <c r="J53" s="57"/>
      <c r="P53" s="72"/>
    </row>
    <row r="54" spans="8:16" ht="12.75" hidden="1">
      <c r="H54" s="57"/>
      <c r="I54" s="11"/>
      <c r="J54" s="57"/>
      <c r="P54" s="72"/>
    </row>
    <row r="55" spans="8:16" ht="12.75">
      <c r="H55" s="57"/>
      <c r="I55" s="11"/>
      <c r="J55" s="57"/>
      <c r="P55" s="72"/>
    </row>
    <row r="56" spans="3:16" ht="12.75">
      <c r="C56" s="25" t="s">
        <v>61</v>
      </c>
      <c r="H56" s="57"/>
      <c r="I56" s="11"/>
      <c r="J56" s="57"/>
      <c r="P56" s="72"/>
    </row>
    <row r="57" spans="3:16" ht="12.75">
      <c r="C57" s="10" t="s">
        <v>62</v>
      </c>
      <c r="H57" s="57">
        <v>1098</v>
      </c>
      <c r="I57" s="11"/>
      <c r="J57" s="57">
        <v>1186.174</v>
      </c>
      <c r="P57" s="72"/>
    </row>
    <row r="58" spans="3:16" ht="12.75">
      <c r="C58" t="s">
        <v>63</v>
      </c>
      <c r="H58" s="57">
        <v>1001.438</v>
      </c>
      <c r="J58" s="57">
        <v>1001.438</v>
      </c>
      <c r="P58" s="72"/>
    </row>
    <row r="59" spans="3:16" ht="12.75">
      <c r="C59" t="s">
        <v>64</v>
      </c>
      <c r="H59" s="62">
        <v>0</v>
      </c>
      <c r="J59" s="62">
        <v>0.847</v>
      </c>
      <c r="P59" s="72"/>
    </row>
    <row r="60" spans="3:16" ht="12.75">
      <c r="C60" s="25"/>
      <c r="H60" s="57"/>
      <c r="I60" s="11"/>
      <c r="J60" s="57"/>
      <c r="P60" s="72"/>
    </row>
    <row r="61" spans="8:16" ht="13.5" thickBot="1">
      <c r="H61" s="84">
        <f>H52+H57+H58+H59</f>
        <v>44446.01076000001</v>
      </c>
      <c r="I61" s="11"/>
      <c r="J61" s="84">
        <f>J52+J57+J58+J59</f>
        <v>43453.59</v>
      </c>
      <c r="P61" s="75">
        <f>SUM(P31:P34)</f>
        <v>78083.452</v>
      </c>
    </row>
    <row r="62" spans="8:16" ht="13.5" thickTop="1">
      <c r="H62" s="57"/>
      <c r="I62" s="11"/>
      <c r="J62" s="57"/>
      <c r="P62" s="62"/>
    </row>
    <row r="63" spans="3:16" ht="12.75">
      <c r="C63" s="10"/>
      <c r="H63" s="62"/>
      <c r="J63" s="62"/>
      <c r="P63" s="57">
        <v>82330.811</v>
      </c>
    </row>
    <row r="64" spans="3:10" ht="12.75">
      <c r="C64" t="s">
        <v>72</v>
      </c>
      <c r="H64" s="76">
        <f>+H52/H46</f>
        <v>0.5143466020690989</v>
      </c>
      <c r="J64" s="77">
        <f>+J52/J46</f>
        <v>0.5012112779989498</v>
      </c>
    </row>
    <row r="65" spans="8:10" ht="12.75">
      <c r="H65" s="62"/>
      <c r="J65" s="62"/>
    </row>
    <row r="66" spans="3:10" ht="12.75" customHeight="1">
      <c r="C66" s="114" t="s">
        <v>73</v>
      </c>
      <c r="D66" s="114"/>
      <c r="E66" s="114"/>
      <c r="F66" s="114"/>
      <c r="G66" s="114"/>
      <c r="H66" s="114"/>
      <c r="I66" s="114"/>
      <c r="J66" s="114"/>
    </row>
    <row r="67" spans="3:10" ht="12.75">
      <c r="C67" s="114"/>
      <c r="D67" s="114"/>
      <c r="E67" s="114"/>
      <c r="F67" s="114"/>
      <c r="G67" s="114"/>
      <c r="H67" s="114"/>
      <c r="I67" s="114"/>
      <c r="J67" s="114"/>
    </row>
    <row r="68" spans="3:10" ht="12.75" customHeight="1">
      <c r="C68" s="114"/>
      <c r="D68" s="114"/>
      <c r="E68" s="114"/>
      <c r="F68" s="114"/>
      <c r="G68" s="114"/>
      <c r="H68" s="114"/>
      <c r="I68" s="114"/>
      <c r="J68" s="114"/>
    </row>
    <row r="69" spans="3:10" ht="12.75">
      <c r="C69" s="114"/>
      <c r="D69" s="114"/>
      <c r="E69" s="114"/>
      <c r="F69" s="114"/>
      <c r="G69" s="114"/>
      <c r="H69" s="114"/>
      <c r="I69" s="114"/>
      <c r="J69" s="114"/>
    </row>
    <row r="70" spans="8:10" ht="12.75">
      <c r="H70" s="77"/>
      <c r="J70" s="62"/>
    </row>
    <row r="71" spans="8:10" ht="12.75">
      <c r="H71" s="62"/>
      <c r="J71" s="62"/>
    </row>
    <row r="72" spans="8:10" ht="12.75">
      <c r="H72" s="57"/>
      <c r="J72" s="62"/>
    </row>
    <row r="73" spans="8:10" ht="12.75">
      <c r="H73" s="62"/>
      <c r="J73" s="62"/>
    </row>
    <row r="74" spans="8:10" ht="12.75">
      <c r="H74" s="62"/>
      <c r="J74" s="62"/>
    </row>
    <row r="75" spans="8:10" ht="12.75">
      <c r="H75" s="62"/>
      <c r="J75" s="62"/>
    </row>
    <row r="76" spans="8:10" ht="12.75">
      <c r="H76" s="62"/>
      <c r="J76" s="62"/>
    </row>
    <row r="77" spans="8:10" ht="12.75">
      <c r="H77" s="62"/>
      <c r="J77" s="62"/>
    </row>
    <row r="78" spans="8:10" ht="12.75">
      <c r="H78" s="62"/>
      <c r="J78" s="62"/>
    </row>
    <row r="79" spans="8:10" ht="12.75">
      <c r="H79" s="62"/>
      <c r="J79" s="62"/>
    </row>
    <row r="80" spans="8:10" ht="12.75">
      <c r="H80" s="62"/>
      <c r="J80" s="62"/>
    </row>
    <row r="81" spans="8:10" ht="12.75">
      <c r="H81" s="62"/>
      <c r="J81" s="62"/>
    </row>
    <row r="82" spans="8:10" ht="12.75">
      <c r="H82" s="62"/>
      <c r="J82" s="62"/>
    </row>
    <row r="83" spans="8:10" ht="12.75">
      <c r="H83" s="62"/>
      <c r="J83" s="62"/>
    </row>
    <row r="84" spans="8:10" ht="12.75">
      <c r="H84" s="62"/>
      <c r="J84" s="62"/>
    </row>
    <row r="85" spans="8:10" ht="12.75">
      <c r="H85" s="62"/>
      <c r="J85" s="62"/>
    </row>
    <row r="86" spans="8:10" ht="12.75">
      <c r="H86" s="62"/>
      <c r="J86" s="62"/>
    </row>
    <row r="87" ht="12.75">
      <c r="H87" s="62"/>
    </row>
    <row r="88" ht="12.75">
      <c r="H88" s="62"/>
    </row>
    <row r="89" ht="12.75">
      <c r="H89" s="62"/>
    </row>
    <row r="90" ht="12.75">
      <c r="H90" s="62"/>
    </row>
    <row r="91" ht="12.75">
      <c r="H91" s="62"/>
    </row>
    <row r="92" ht="12.75">
      <c r="H92" s="62"/>
    </row>
    <row r="93" ht="12.75">
      <c r="H93" s="62"/>
    </row>
    <row r="94" ht="12.75">
      <c r="H94" s="62"/>
    </row>
    <row r="95" ht="12.75">
      <c r="H95" s="62"/>
    </row>
  </sheetData>
  <mergeCells count="4">
    <mergeCell ref="A3:J5"/>
    <mergeCell ref="A7:J7"/>
    <mergeCell ref="C66:J67"/>
    <mergeCell ref="C68:J69"/>
  </mergeCells>
  <printOptions/>
  <pageMargins left="0.5" right="0" top="0.75" bottom="0.5" header="0.5" footer="0.5"/>
  <pageSetup orientation="portrait" scale="80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85"/>
  <sheetViews>
    <sheetView workbookViewId="0" topLeftCell="A1">
      <selection activeCell="F9" sqref="F9"/>
    </sheetView>
  </sheetViews>
  <sheetFormatPr defaultColWidth="9.140625" defaultRowHeight="12.75"/>
  <cols>
    <col min="1" max="1" width="4.7109375" style="1" customWidth="1"/>
    <col min="2" max="2" width="1.7109375" style="1" customWidth="1"/>
    <col min="3" max="3" width="4.28125" style="1" customWidth="1"/>
    <col min="4" max="4" width="18.00390625" style="1" customWidth="1"/>
    <col min="5" max="5" width="6.8515625" style="1" customWidth="1"/>
    <col min="6" max="6" width="15.7109375" style="1" customWidth="1"/>
    <col min="7" max="7" width="12.7109375" style="1" customWidth="1"/>
    <col min="8" max="8" width="1.7109375" style="1" customWidth="1"/>
    <col min="9" max="9" width="13.7109375" style="1" customWidth="1"/>
    <col min="10" max="10" width="3.7109375" style="1" customWidth="1"/>
    <col min="11" max="11" width="12.7109375" style="2" customWidth="1"/>
    <col min="12" max="12" width="1.7109375" style="1" customWidth="1"/>
    <col min="13" max="13" width="13.7109375" style="1" customWidth="1"/>
    <col min="14" max="14" width="8.00390625" style="1" customWidth="1"/>
    <col min="15" max="15" width="12.8515625" style="1" customWidth="1"/>
    <col min="16" max="16" width="11.7109375" style="1" customWidth="1"/>
    <col min="17" max="17" width="16.28125" style="1" customWidth="1"/>
    <col min="18" max="18" width="10.00390625" style="1" bestFit="1" customWidth="1"/>
    <col min="19" max="20" width="10.7109375" style="1" customWidth="1"/>
    <col min="21" max="21" width="10.140625" style="1" bestFit="1" customWidth="1"/>
    <col min="22" max="22" width="11.00390625" style="1" customWidth="1"/>
    <col min="23" max="23" width="5.140625" style="1" customWidth="1"/>
    <col min="24" max="24" width="11.7109375" style="1" customWidth="1"/>
    <col min="25" max="25" width="9.140625" style="1" customWidth="1"/>
    <col min="26" max="26" width="9.8515625" style="1" bestFit="1" customWidth="1"/>
    <col min="27" max="16384" width="9.140625" style="1" customWidth="1"/>
  </cols>
  <sheetData>
    <row r="2" ht="12.75">
      <c r="M2" s="3"/>
    </row>
    <row r="4" spans="1:15" s="5" customFormat="1" ht="16.5" customHeight="1">
      <c r="A4" s="4"/>
      <c r="C4" s="113" t="s">
        <v>0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6"/>
      <c r="O4" s="6"/>
    </row>
    <row r="5" spans="1:15" ht="11.25" customHeight="1">
      <c r="A5" s="4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6"/>
      <c r="O5" s="6"/>
    </row>
    <row r="6" spans="1:15" ht="11.25" customHeight="1">
      <c r="A6" s="4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6"/>
      <c r="O6" s="6"/>
    </row>
    <row r="7" spans="1:15" ht="15" customHeight="1">
      <c r="A7" s="4" t="s">
        <v>1</v>
      </c>
      <c r="C7" s="115" t="s">
        <v>2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7"/>
      <c r="O7" s="7"/>
    </row>
    <row r="8" spans="1:15" ht="15" customHeight="1">
      <c r="A8" s="4"/>
      <c r="C8" s="111" t="s">
        <v>147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8"/>
      <c r="O8" s="8"/>
    </row>
    <row r="9" spans="1:29" ht="11.25" customHeight="1">
      <c r="A9" s="4"/>
      <c r="C9" s="9"/>
      <c r="D9" s="9"/>
      <c r="E9" s="6"/>
      <c r="F9" s="10"/>
      <c r="G9" s="10"/>
      <c r="H9" s="10"/>
      <c r="I9" s="10"/>
      <c r="J9" s="10"/>
      <c r="K9" s="10"/>
      <c r="L9" s="10"/>
      <c r="M9" s="10"/>
      <c r="N9" s="10"/>
      <c r="O9" s="10"/>
      <c r="X9" s="11"/>
      <c r="Y9" s="11"/>
      <c r="Z9" s="11"/>
      <c r="AA9" s="11"/>
      <c r="AB9" s="11"/>
      <c r="AC9" s="11"/>
    </row>
    <row r="10" spans="1:29" ht="15.75">
      <c r="A10" s="12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X10" s="16"/>
      <c r="Y10" s="16"/>
      <c r="Z10" s="16"/>
      <c r="AA10" s="16"/>
      <c r="AB10" s="16"/>
      <c r="AC10" s="16"/>
    </row>
    <row r="11" spans="3:29" s="17" customFormat="1" ht="13.5" customHeight="1">
      <c r="C11" s="18"/>
      <c r="D11" s="18"/>
      <c r="E11" s="18"/>
      <c r="F11" s="18"/>
      <c r="G11" s="19" t="s">
        <v>3</v>
      </c>
      <c r="H11" s="19"/>
      <c r="I11" s="20" t="s">
        <v>4</v>
      </c>
      <c r="J11" s="20"/>
      <c r="K11" s="19" t="s">
        <v>3</v>
      </c>
      <c r="L11" s="20"/>
      <c r="M11" s="20" t="s">
        <v>4</v>
      </c>
      <c r="N11" s="20"/>
      <c r="S11" s="19" t="s">
        <v>3</v>
      </c>
      <c r="T11" s="19" t="s">
        <v>3</v>
      </c>
      <c r="U11" s="19" t="s">
        <v>3</v>
      </c>
      <c r="V11" s="19" t="s">
        <v>3</v>
      </c>
      <c r="X11" s="21"/>
      <c r="Y11" s="21"/>
      <c r="Z11" s="21"/>
      <c r="AA11" s="21"/>
      <c r="AB11" s="21"/>
      <c r="AC11" s="22"/>
    </row>
    <row r="12" spans="3:29" s="17" customFormat="1" ht="13.5" customHeight="1">
      <c r="C12" s="18"/>
      <c r="D12" s="18"/>
      <c r="E12" s="18"/>
      <c r="F12" s="18"/>
      <c r="G12" s="20" t="s">
        <v>5</v>
      </c>
      <c r="H12" s="20"/>
      <c r="I12" s="20" t="s">
        <v>5</v>
      </c>
      <c r="J12" s="20"/>
      <c r="K12" s="20" t="s">
        <v>6</v>
      </c>
      <c r="L12" s="20"/>
      <c r="M12" s="20" t="s">
        <v>6</v>
      </c>
      <c r="N12" s="20"/>
      <c r="S12" s="20" t="s">
        <v>5</v>
      </c>
      <c r="T12" s="20" t="s">
        <v>5</v>
      </c>
      <c r="U12" s="20" t="s">
        <v>5</v>
      </c>
      <c r="V12" s="20" t="s">
        <v>5</v>
      </c>
      <c r="X12" s="23"/>
      <c r="Y12" s="23"/>
      <c r="Z12" s="23"/>
      <c r="AA12" s="23"/>
      <c r="AB12" s="23"/>
      <c r="AC12" s="22"/>
    </row>
    <row r="13" spans="3:29" s="17" customFormat="1" ht="13.5" customHeight="1">
      <c r="C13" s="18"/>
      <c r="D13" s="18"/>
      <c r="E13" s="18"/>
      <c r="F13" s="18"/>
      <c r="G13" s="20" t="s">
        <v>7</v>
      </c>
      <c r="H13" s="20"/>
      <c r="I13" s="20" t="s">
        <v>7</v>
      </c>
      <c r="J13" s="20"/>
      <c r="K13" s="20" t="s">
        <v>7</v>
      </c>
      <c r="L13" s="20"/>
      <c r="M13" s="20" t="s">
        <v>7</v>
      </c>
      <c r="N13" s="20"/>
      <c r="S13" s="20" t="s">
        <v>7</v>
      </c>
      <c r="T13" s="20" t="s">
        <v>7</v>
      </c>
      <c r="U13" s="20" t="s">
        <v>7</v>
      </c>
      <c r="V13" s="20" t="s">
        <v>7</v>
      </c>
      <c r="W13" s="24"/>
      <c r="X13" s="23"/>
      <c r="Y13" s="23"/>
      <c r="Z13" s="23"/>
      <c r="AA13" s="23"/>
      <c r="AB13" s="23"/>
      <c r="AC13" s="22"/>
    </row>
    <row r="14" spans="3:29" ht="12.75">
      <c r="C14" s="25"/>
      <c r="D14" s="25"/>
      <c r="E14" s="25"/>
      <c r="F14" s="25"/>
      <c r="G14" s="26" t="s">
        <v>8</v>
      </c>
      <c r="H14" s="20" t="s">
        <v>1</v>
      </c>
      <c r="I14" s="26" t="s">
        <v>9</v>
      </c>
      <c r="J14" s="20"/>
      <c r="K14" s="26" t="s">
        <v>8</v>
      </c>
      <c r="L14" s="20" t="s">
        <v>1</v>
      </c>
      <c r="M14" s="26" t="s">
        <v>9</v>
      </c>
      <c r="N14" s="26"/>
      <c r="S14" s="26" t="s">
        <v>10</v>
      </c>
      <c r="T14" s="26" t="s">
        <v>11</v>
      </c>
      <c r="U14" s="26" t="s">
        <v>12</v>
      </c>
      <c r="V14" s="26" t="s">
        <v>9</v>
      </c>
      <c r="W14" s="27"/>
      <c r="X14" s="28"/>
      <c r="Y14" s="28"/>
      <c r="Z14" s="29"/>
      <c r="AA14" s="29"/>
      <c r="AB14" s="29"/>
      <c r="AC14" s="16"/>
    </row>
    <row r="15" spans="3:29" ht="12.75">
      <c r="C15" s="25"/>
      <c r="D15" s="25"/>
      <c r="E15" s="25"/>
      <c r="F15" s="25"/>
      <c r="G15" s="30" t="s">
        <v>13</v>
      </c>
      <c r="H15" s="30"/>
      <c r="I15" s="30" t="s">
        <v>13</v>
      </c>
      <c r="J15" s="31"/>
      <c r="K15" s="32" t="s">
        <v>13</v>
      </c>
      <c r="L15" s="30"/>
      <c r="M15" s="32" t="s">
        <v>13</v>
      </c>
      <c r="N15" s="30"/>
      <c r="S15" s="30" t="s">
        <v>13</v>
      </c>
      <c r="T15" s="30" t="s">
        <v>13</v>
      </c>
      <c r="U15" s="30" t="s">
        <v>13</v>
      </c>
      <c r="V15" s="30" t="s">
        <v>13</v>
      </c>
      <c r="X15" s="33"/>
      <c r="Y15" s="33"/>
      <c r="Z15" s="31"/>
      <c r="AA15" s="31"/>
      <c r="AB15" s="31"/>
      <c r="AC15" s="16"/>
    </row>
    <row r="16" spans="3:29" ht="12.75">
      <c r="C16" s="25"/>
      <c r="D16" s="25"/>
      <c r="E16" s="25"/>
      <c r="F16" s="25"/>
      <c r="G16" s="25"/>
      <c r="H16" s="25"/>
      <c r="I16" s="25"/>
      <c r="J16" s="34"/>
      <c r="K16" s="35"/>
      <c r="L16" s="25"/>
      <c r="M16" s="35"/>
      <c r="N16" s="25"/>
      <c r="S16" s="25"/>
      <c r="T16" s="25"/>
      <c r="U16" s="25"/>
      <c r="V16" s="25"/>
      <c r="X16" s="36"/>
      <c r="Y16" s="36"/>
      <c r="Z16" s="34"/>
      <c r="AA16" s="16"/>
      <c r="AB16" s="34"/>
      <c r="AC16" s="16"/>
    </row>
    <row r="17" spans="1:29" ht="14.25" customHeight="1">
      <c r="A17" s="3"/>
      <c r="C17" s="10" t="s">
        <v>14</v>
      </c>
      <c r="D17" s="25"/>
      <c r="E17" s="25"/>
      <c r="F17" s="25"/>
      <c r="G17" s="37">
        <v>33929</v>
      </c>
      <c r="H17" s="34"/>
      <c r="I17" s="37">
        <v>28266</v>
      </c>
      <c r="J17" s="34"/>
      <c r="K17" s="37">
        <v>33929</v>
      </c>
      <c r="L17" s="34"/>
      <c r="M17" s="37">
        <v>28266</v>
      </c>
      <c r="N17" s="36"/>
      <c r="R17" s="2">
        <f>SUM(S17:V17)</f>
        <v>99198</v>
      </c>
      <c r="S17" s="37"/>
      <c r="T17" s="37">
        <v>35590</v>
      </c>
      <c r="U17" s="37">
        <v>35342</v>
      </c>
      <c r="V17" s="37">
        <v>28266</v>
      </c>
      <c r="W17" s="37"/>
      <c r="X17" s="37"/>
      <c r="Y17" s="37"/>
      <c r="Z17" s="37"/>
      <c r="AA17" s="38"/>
      <c r="AB17" s="37"/>
      <c r="AC17" s="38"/>
    </row>
    <row r="18" spans="1:29" ht="14.25" customHeight="1">
      <c r="A18" s="3"/>
      <c r="C18" s="39"/>
      <c r="D18" s="25"/>
      <c r="E18" s="25"/>
      <c r="F18" s="25"/>
      <c r="G18" s="37"/>
      <c r="H18" s="34"/>
      <c r="I18" s="37"/>
      <c r="J18" s="34"/>
      <c r="K18" s="37"/>
      <c r="L18" s="34"/>
      <c r="M18" s="37"/>
      <c r="N18" s="36"/>
      <c r="S18" s="37"/>
      <c r="T18" s="37"/>
      <c r="U18" s="37"/>
      <c r="V18" s="37"/>
      <c r="W18" s="37"/>
      <c r="X18" s="37"/>
      <c r="Y18" s="37"/>
      <c r="Z18" s="37"/>
      <c r="AA18" s="16"/>
      <c r="AB18" s="37"/>
      <c r="AC18" s="16"/>
    </row>
    <row r="19" spans="1:29" ht="14.25" customHeight="1">
      <c r="A19" s="3"/>
      <c r="C19" s="5" t="s">
        <v>15</v>
      </c>
      <c r="D19" s="25"/>
      <c r="E19" s="25"/>
      <c r="F19" s="25"/>
      <c r="G19" s="37">
        <v>-31964</v>
      </c>
      <c r="H19" s="34"/>
      <c r="I19" s="37">
        <v>-27009.7</v>
      </c>
      <c r="J19" s="34"/>
      <c r="K19" s="37">
        <v>-31964</v>
      </c>
      <c r="L19" s="34"/>
      <c r="M19" s="37">
        <v>-27009.7</v>
      </c>
      <c r="N19" s="36"/>
      <c r="R19" s="2">
        <f>SUM(S19:V19)</f>
        <v>-93628.7</v>
      </c>
      <c r="S19" s="37"/>
      <c r="T19" s="37">
        <v>-33322</v>
      </c>
      <c r="U19" s="37">
        <v>-33297</v>
      </c>
      <c r="V19" s="37">
        <v>-27009.7</v>
      </c>
      <c r="W19" s="37"/>
      <c r="X19" s="37"/>
      <c r="Y19" s="37"/>
      <c r="Z19" s="40"/>
      <c r="AA19" s="38"/>
      <c r="AB19" s="37"/>
      <c r="AC19" s="38"/>
    </row>
    <row r="20" spans="3:29" ht="14.25" customHeight="1">
      <c r="C20" s="39"/>
      <c r="D20" s="25"/>
      <c r="E20" s="25"/>
      <c r="F20" s="25"/>
      <c r="G20" s="37"/>
      <c r="H20" s="34"/>
      <c r="I20" s="37"/>
      <c r="J20" s="34"/>
      <c r="K20" s="37"/>
      <c r="L20" s="34"/>
      <c r="M20" s="37"/>
      <c r="N20" s="36"/>
      <c r="R20" s="41"/>
      <c r="S20" s="41"/>
      <c r="T20" s="41"/>
      <c r="U20" s="41"/>
      <c r="V20" s="41"/>
      <c r="W20" s="41"/>
      <c r="X20" s="37"/>
      <c r="Y20" s="37"/>
      <c r="Z20" s="40"/>
      <c r="AA20" s="37"/>
      <c r="AB20" s="37"/>
      <c r="AC20" s="37"/>
    </row>
    <row r="21" spans="1:30" ht="14.25" customHeight="1">
      <c r="A21" s="3"/>
      <c r="C21" s="5" t="s">
        <v>16</v>
      </c>
      <c r="D21" s="25"/>
      <c r="E21" s="25"/>
      <c r="F21" s="25"/>
      <c r="G21" s="37">
        <v>1</v>
      </c>
      <c r="H21" s="25"/>
      <c r="I21" s="37">
        <v>97.4</v>
      </c>
      <c r="J21" s="34"/>
      <c r="K21" s="37">
        <v>1</v>
      </c>
      <c r="L21" s="25"/>
      <c r="M21" s="37">
        <v>97.4</v>
      </c>
      <c r="N21" s="36"/>
      <c r="R21" s="42">
        <f>+R17+R19+R23-0.3</f>
        <v>5718.800000000003</v>
      </c>
      <c r="S21" s="42"/>
      <c r="T21" s="42">
        <f>+T17+T19+T23-0.3</f>
        <v>2302.1</v>
      </c>
      <c r="U21" s="42">
        <f>+U17+U19+U23-0.3</f>
        <v>2062.7</v>
      </c>
      <c r="V21" s="42">
        <f>+V17+V19+V23-0.3</f>
        <v>1353.3999999999994</v>
      </c>
      <c r="W21" s="42"/>
      <c r="X21" s="37"/>
      <c r="Y21" s="37"/>
      <c r="Z21" s="37"/>
      <c r="AA21" s="37"/>
      <c r="AB21" s="37"/>
      <c r="AC21" s="37"/>
      <c r="AD21" s="43"/>
    </row>
    <row r="22" spans="1:29" ht="14.25" customHeight="1">
      <c r="A22" s="3"/>
      <c r="C22" s="25"/>
      <c r="D22" s="25"/>
      <c r="E22" s="25"/>
      <c r="F22" s="25"/>
      <c r="G22" s="37"/>
      <c r="H22" s="25"/>
      <c r="I22" s="37"/>
      <c r="J22" s="34"/>
      <c r="K22" s="37"/>
      <c r="L22" s="25"/>
      <c r="M22" s="37"/>
      <c r="N22" s="35"/>
      <c r="R22" s="42"/>
      <c r="S22" s="42"/>
      <c r="T22" s="42"/>
      <c r="U22" s="42"/>
      <c r="V22" s="42"/>
      <c r="W22" s="42"/>
      <c r="X22" s="37"/>
      <c r="Y22" s="37"/>
      <c r="Z22" s="40"/>
      <c r="AA22" s="37"/>
      <c r="AB22" s="37"/>
      <c r="AC22" s="16"/>
    </row>
    <row r="23" spans="1:29" ht="14.25" customHeight="1">
      <c r="A23" s="3"/>
      <c r="C23" s="25"/>
      <c r="D23" s="25"/>
      <c r="E23" s="25"/>
      <c r="F23" s="25"/>
      <c r="G23" s="41"/>
      <c r="H23" s="25"/>
      <c r="I23" s="41"/>
      <c r="J23" s="34"/>
      <c r="K23" s="41"/>
      <c r="L23" s="25"/>
      <c r="M23" s="41"/>
      <c r="N23" s="36"/>
      <c r="R23" s="2">
        <f>SUM(S23:V23)</f>
        <v>149.8</v>
      </c>
      <c r="S23" s="37"/>
      <c r="T23" s="37">
        <v>34.4</v>
      </c>
      <c r="U23" s="37">
        <v>18</v>
      </c>
      <c r="V23" s="37">
        <v>97.4</v>
      </c>
      <c r="W23" s="37"/>
      <c r="X23" s="37"/>
      <c r="Y23" s="37"/>
      <c r="Z23" s="40"/>
      <c r="AA23" s="38"/>
      <c r="AB23" s="37"/>
      <c r="AC23" s="38"/>
    </row>
    <row r="24" spans="1:29" ht="14.25" customHeight="1">
      <c r="A24" s="3"/>
      <c r="C24" s="25" t="s">
        <v>17</v>
      </c>
      <c r="D24" s="25"/>
      <c r="E24" s="25"/>
      <c r="F24" s="25"/>
      <c r="G24" s="42">
        <f>+G17+G19+G21-0.3</f>
        <v>1965.7</v>
      </c>
      <c r="H24" s="25"/>
      <c r="I24" s="42">
        <f>+I17+I19+I21-0.3</f>
        <v>1353.3999999999994</v>
      </c>
      <c r="J24" s="34"/>
      <c r="K24" s="42">
        <f>+K17+K19+K21-0.3</f>
        <v>1965.7</v>
      </c>
      <c r="L24" s="25"/>
      <c r="M24" s="42">
        <f>+M17+M19+M21-0.3</f>
        <v>1353.3999999999994</v>
      </c>
      <c r="N24" s="35"/>
      <c r="R24" s="42"/>
      <c r="S24" s="42"/>
      <c r="T24" s="42"/>
      <c r="U24" s="42"/>
      <c r="V24" s="42"/>
      <c r="W24" s="42"/>
      <c r="X24" s="37"/>
      <c r="Y24" s="37"/>
      <c r="Z24" s="40"/>
      <c r="AA24" s="37"/>
      <c r="AB24" s="37"/>
      <c r="AC24" s="16"/>
    </row>
    <row r="25" spans="1:29" ht="14.25" customHeight="1">
      <c r="A25" s="3"/>
      <c r="C25" s="25"/>
      <c r="D25" s="25"/>
      <c r="E25" s="25"/>
      <c r="F25" s="25"/>
      <c r="G25" s="44"/>
      <c r="H25" s="25"/>
      <c r="I25" s="42"/>
      <c r="J25" s="34"/>
      <c r="K25" s="44"/>
      <c r="L25" s="25"/>
      <c r="M25" s="42"/>
      <c r="N25" s="35"/>
      <c r="R25" s="42"/>
      <c r="S25" s="42"/>
      <c r="T25" s="42"/>
      <c r="U25" s="42"/>
      <c r="V25" s="42"/>
      <c r="W25" s="42"/>
      <c r="X25" s="37"/>
      <c r="Y25" s="37"/>
      <c r="Z25" s="40"/>
      <c r="AA25" s="37"/>
      <c r="AB25" s="37"/>
      <c r="AC25" s="16"/>
    </row>
    <row r="26" spans="3:29" ht="14.25" customHeight="1">
      <c r="C26" s="25"/>
      <c r="D26" s="25"/>
      <c r="E26" s="25"/>
      <c r="F26" s="25"/>
      <c r="G26" s="42"/>
      <c r="H26" s="25"/>
      <c r="I26" s="42"/>
      <c r="J26" s="34"/>
      <c r="K26" s="42"/>
      <c r="L26" s="25"/>
      <c r="M26" s="42"/>
      <c r="N26" s="35"/>
      <c r="R26" s="42"/>
      <c r="S26" s="42"/>
      <c r="T26" s="42"/>
      <c r="U26" s="42"/>
      <c r="V26" s="42"/>
      <c r="W26" s="42"/>
      <c r="X26" s="37"/>
      <c r="Y26" s="37"/>
      <c r="Z26" s="40"/>
      <c r="AA26" s="34"/>
      <c r="AB26" s="34"/>
      <c r="AC26" s="16"/>
    </row>
    <row r="27" spans="3:29" ht="14.25" customHeight="1">
      <c r="C27" s="10" t="s">
        <v>18</v>
      </c>
      <c r="D27" s="25"/>
      <c r="E27" s="25"/>
      <c r="F27" s="25"/>
      <c r="G27" s="37">
        <v>-884</v>
      </c>
      <c r="H27" s="25"/>
      <c r="I27" s="37">
        <v>-862.4</v>
      </c>
      <c r="J27" s="34"/>
      <c r="K27" s="37">
        <v>-884</v>
      </c>
      <c r="L27" s="25"/>
      <c r="M27" s="37">
        <v>-862.4</v>
      </c>
      <c r="N27" s="35"/>
      <c r="R27" s="42"/>
      <c r="S27" s="42"/>
      <c r="T27" s="42"/>
      <c r="U27" s="42"/>
      <c r="V27" s="42"/>
      <c r="W27" s="42"/>
      <c r="X27" s="37"/>
      <c r="Y27" s="37"/>
      <c r="Z27" s="40"/>
      <c r="AA27" s="34"/>
      <c r="AB27" s="34"/>
      <c r="AC27" s="16"/>
    </row>
    <row r="28" spans="3:29" ht="14.25" customHeight="1">
      <c r="C28" s="10"/>
      <c r="D28" s="25"/>
      <c r="E28" s="25"/>
      <c r="F28" s="25"/>
      <c r="G28" s="42"/>
      <c r="H28" s="25"/>
      <c r="I28" s="42"/>
      <c r="J28" s="34"/>
      <c r="K28" s="42"/>
      <c r="L28" s="25"/>
      <c r="M28" s="42"/>
      <c r="N28" s="35"/>
      <c r="R28" s="42"/>
      <c r="S28" s="42"/>
      <c r="T28" s="42"/>
      <c r="U28" s="42"/>
      <c r="V28" s="42"/>
      <c r="W28" s="42"/>
      <c r="X28" s="37"/>
      <c r="Y28" s="37"/>
      <c r="Z28" s="40"/>
      <c r="AA28" s="34"/>
      <c r="AB28" s="34"/>
      <c r="AC28" s="16"/>
    </row>
    <row r="29" spans="3:29" ht="14.25" customHeight="1" hidden="1">
      <c r="C29" s="10" t="s">
        <v>19</v>
      </c>
      <c r="D29" s="25"/>
      <c r="E29" s="25"/>
      <c r="F29" s="25"/>
      <c r="G29" s="37"/>
      <c r="H29" s="25"/>
      <c r="I29" s="37"/>
      <c r="J29" s="34"/>
      <c r="K29" s="37"/>
      <c r="L29" s="25"/>
      <c r="M29" s="37"/>
      <c r="N29" s="35"/>
      <c r="R29" s="42"/>
      <c r="S29" s="42"/>
      <c r="T29" s="42"/>
      <c r="U29" s="42"/>
      <c r="V29" s="42"/>
      <c r="W29" s="42"/>
      <c r="X29" s="37"/>
      <c r="Y29" s="37"/>
      <c r="Z29" s="40"/>
      <c r="AA29" s="34"/>
      <c r="AB29" s="34"/>
      <c r="AC29" s="16"/>
    </row>
    <row r="30" spans="3:29" ht="14.25" customHeight="1" hidden="1">
      <c r="C30" s="10"/>
      <c r="D30" s="25"/>
      <c r="E30" s="25"/>
      <c r="F30" s="25"/>
      <c r="G30" s="42"/>
      <c r="H30" s="25"/>
      <c r="I30" s="42"/>
      <c r="J30" s="34"/>
      <c r="K30" s="42"/>
      <c r="L30" s="25"/>
      <c r="M30" s="42"/>
      <c r="N30" s="35"/>
      <c r="R30" s="42"/>
      <c r="S30" s="42"/>
      <c r="T30" s="42"/>
      <c r="U30" s="42"/>
      <c r="V30" s="42"/>
      <c r="W30" s="42"/>
      <c r="X30" s="37"/>
      <c r="Y30" s="37"/>
      <c r="Z30" s="40"/>
      <c r="AA30" s="34"/>
      <c r="AB30" s="34"/>
      <c r="AC30" s="16"/>
    </row>
    <row r="31" spans="1:29" ht="14.25" customHeight="1" hidden="1">
      <c r="A31" s="3"/>
      <c r="C31" s="10" t="s">
        <v>20</v>
      </c>
      <c r="D31" s="25"/>
      <c r="E31" s="25"/>
      <c r="F31" s="25"/>
      <c r="G31" s="42"/>
      <c r="H31" s="25"/>
      <c r="I31" s="42"/>
      <c r="J31" s="34"/>
      <c r="K31" s="42"/>
      <c r="L31" s="25"/>
      <c r="M31" s="42"/>
      <c r="N31" s="36"/>
      <c r="R31" s="2">
        <f>SUM(S31:V31)</f>
        <v>-2621.4</v>
      </c>
      <c r="S31" s="37"/>
      <c r="T31" s="37">
        <v>-967</v>
      </c>
      <c r="U31" s="37">
        <v>-792</v>
      </c>
      <c r="V31" s="37">
        <v>-862.4</v>
      </c>
      <c r="W31" s="37"/>
      <c r="X31" s="37"/>
      <c r="Y31" s="37"/>
      <c r="Z31" s="40"/>
      <c r="AA31" s="38"/>
      <c r="AB31" s="37"/>
      <c r="AC31" s="38"/>
    </row>
    <row r="32" spans="3:29" ht="14.25" customHeight="1" hidden="1">
      <c r="C32" s="25"/>
      <c r="D32" s="10" t="s">
        <v>21</v>
      </c>
      <c r="E32" s="25"/>
      <c r="F32" s="25"/>
      <c r="G32" s="37"/>
      <c r="H32" s="34"/>
      <c r="I32" s="37"/>
      <c r="J32" s="34"/>
      <c r="K32" s="37"/>
      <c r="L32" s="25"/>
      <c r="M32" s="37"/>
      <c r="N32" s="35"/>
      <c r="R32" s="42"/>
      <c r="S32" s="42"/>
      <c r="T32" s="42"/>
      <c r="U32" s="42"/>
      <c r="V32" s="42"/>
      <c r="W32" s="42"/>
      <c r="X32" s="37"/>
      <c r="Y32" s="37"/>
      <c r="Z32" s="40"/>
      <c r="AA32" s="37"/>
      <c r="AB32" s="37"/>
      <c r="AC32" s="16"/>
    </row>
    <row r="33" spans="3:29" ht="14.25" customHeight="1">
      <c r="C33" s="10"/>
      <c r="D33" s="25"/>
      <c r="E33" s="25"/>
      <c r="F33" s="25"/>
      <c r="G33" s="45"/>
      <c r="H33" s="25"/>
      <c r="I33" s="45"/>
      <c r="J33" s="34"/>
      <c r="K33" s="45"/>
      <c r="L33" s="25"/>
      <c r="M33" s="45"/>
      <c r="N33" s="36"/>
      <c r="R33" s="2">
        <f>SUM(S33:V33)</f>
        <v>0</v>
      </c>
      <c r="S33" s="37"/>
      <c r="T33" s="37">
        <v>0</v>
      </c>
      <c r="U33" s="37"/>
      <c r="V33" s="37"/>
      <c r="W33" s="37"/>
      <c r="X33" s="37"/>
      <c r="Y33" s="37"/>
      <c r="Z33" s="40"/>
      <c r="AA33" s="37"/>
      <c r="AB33" s="37"/>
      <c r="AC33" s="38"/>
    </row>
    <row r="34" spans="1:29" ht="14.25" customHeight="1">
      <c r="A34" s="3"/>
      <c r="C34" s="39" t="s">
        <v>22</v>
      </c>
      <c r="D34" s="25"/>
      <c r="E34" s="25"/>
      <c r="F34" s="25"/>
      <c r="G34" s="36">
        <f>+G24+G27+G32+G29</f>
        <v>1081.7</v>
      </c>
      <c r="H34" s="34"/>
      <c r="I34" s="36">
        <f>+I24+I27+I32+I29</f>
        <v>490.99999999999943</v>
      </c>
      <c r="J34" s="34"/>
      <c r="K34" s="36">
        <f>+K24+K27+K32+K29</f>
        <v>1081.7</v>
      </c>
      <c r="L34" s="34"/>
      <c r="M34" s="36">
        <f>+M24+M27+M32+M29</f>
        <v>490.99999999999943</v>
      </c>
      <c r="N34" s="36"/>
      <c r="R34" s="2">
        <f>SUM(S34:V34)</f>
        <v>0</v>
      </c>
      <c r="S34" s="37"/>
      <c r="T34" s="37">
        <v>0</v>
      </c>
      <c r="U34" s="37">
        <f>+Y34-AH34</f>
        <v>0</v>
      </c>
      <c r="V34" s="37"/>
      <c r="W34" s="37"/>
      <c r="X34" s="37"/>
      <c r="Y34" s="37"/>
      <c r="Z34" s="40"/>
      <c r="AA34" s="38"/>
      <c r="AB34" s="37"/>
      <c r="AC34" s="38"/>
    </row>
    <row r="35" spans="1:29" ht="14.25" customHeight="1">
      <c r="A35" s="3"/>
      <c r="C35" s="39"/>
      <c r="D35" s="25"/>
      <c r="E35" s="25"/>
      <c r="F35" s="25"/>
      <c r="G35" s="35"/>
      <c r="H35" s="34"/>
      <c r="I35" s="35"/>
      <c r="J35" s="34"/>
      <c r="K35" s="35"/>
      <c r="L35" s="34"/>
      <c r="M35" s="35"/>
      <c r="N35" s="36"/>
      <c r="R35" s="45"/>
      <c r="S35" s="45"/>
      <c r="T35" s="45"/>
      <c r="U35" s="45"/>
      <c r="V35" s="45"/>
      <c r="W35" s="45"/>
      <c r="X35" s="37"/>
      <c r="Y35" s="37"/>
      <c r="Z35" s="40"/>
      <c r="AA35" s="37"/>
      <c r="AB35" s="37"/>
      <c r="AC35" s="37"/>
    </row>
    <row r="36" spans="3:30" ht="14.25" customHeight="1">
      <c r="C36" s="10" t="s">
        <v>23</v>
      </c>
      <c r="D36" s="25"/>
      <c r="E36" s="25"/>
      <c r="F36" s="25"/>
      <c r="G36" s="37">
        <v>0</v>
      </c>
      <c r="H36" s="34"/>
      <c r="I36" s="37">
        <v>0</v>
      </c>
      <c r="J36" s="34"/>
      <c r="K36" s="37">
        <v>0</v>
      </c>
      <c r="L36" s="34"/>
      <c r="M36" s="37">
        <v>0</v>
      </c>
      <c r="N36" s="35"/>
      <c r="R36" s="36">
        <f>+R21+R31+R34+R33</f>
        <v>3097.400000000003</v>
      </c>
      <c r="S36" s="36"/>
      <c r="T36" s="36">
        <f>+T21+T31+T34+T33</f>
        <v>1335.1</v>
      </c>
      <c r="U36" s="36">
        <f>+U21+U31+U34+U33</f>
        <v>1270.6999999999998</v>
      </c>
      <c r="V36" s="36">
        <f>+V21+V31+V34+V33</f>
        <v>490.99999999999943</v>
      </c>
      <c r="W36" s="36"/>
      <c r="X36" s="36"/>
      <c r="Y36" s="36"/>
      <c r="Z36" s="36"/>
      <c r="AA36" s="36"/>
      <c r="AB36" s="36"/>
      <c r="AC36" s="36"/>
      <c r="AD36" s="43"/>
    </row>
    <row r="37" spans="3:29" ht="14.25" customHeight="1">
      <c r="C37" s="10"/>
      <c r="D37" s="25"/>
      <c r="E37" s="25"/>
      <c r="F37" s="25"/>
      <c r="G37" s="45"/>
      <c r="H37" s="25"/>
      <c r="I37" s="45"/>
      <c r="J37" s="34"/>
      <c r="K37" s="45"/>
      <c r="L37" s="25"/>
      <c r="M37" s="45"/>
      <c r="N37" s="35"/>
      <c r="R37" s="35"/>
      <c r="S37" s="35"/>
      <c r="T37" s="35"/>
      <c r="U37" s="35"/>
      <c r="V37" s="35"/>
      <c r="W37" s="35"/>
      <c r="X37" s="36"/>
      <c r="Y37" s="36"/>
      <c r="Z37" s="40"/>
      <c r="AA37" s="36"/>
      <c r="AB37" s="36"/>
      <c r="AC37" s="36"/>
    </row>
    <row r="38" spans="3:29" ht="14.25" customHeight="1" thickBot="1">
      <c r="C38" s="39" t="s">
        <v>24</v>
      </c>
      <c r="D38" s="25"/>
      <c r="E38" s="25"/>
      <c r="F38" s="25"/>
      <c r="G38" s="48">
        <f>+G34+G36</f>
        <v>1081.7</v>
      </c>
      <c r="H38" s="34"/>
      <c r="I38" s="48">
        <f>+I34+I36</f>
        <v>490.99999999999943</v>
      </c>
      <c r="J38" s="34"/>
      <c r="K38" s="48">
        <f>+K34+K36</f>
        <v>1081.7</v>
      </c>
      <c r="L38" s="34"/>
      <c r="M38" s="48">
        <f>+M34+M36</f>
        <v>490.99999999999943</v>
      </c>
      <c r="N38" s="36"/>
      <c r="R38" s="2">
        <f>SUM(S38:V38)</f>
        <v>1081.7</v>
      </c>
      <c r="S38" s="37"/>
      <c r="T38" s="37">
        <v>0</v>
      </c>
      <c r="U38" s="37">
        <f>+G38</f>
        <v>1081.7</v>
      </c>
      <c r="V38" s="37">
        <v>0</v>
      </c>
      <c r="W38" s="37"/>
      <c r="X38" s="37"/>
      <c r="Y38" s="37"/>
      <c r="Z38" s="40"/>
      <c r="AA38" s="38"/>
      <c r="AB38" s="37"/>
      <c r="AC38" s="36"/>
    </row>
    <row r="39" spans="3:29" ht="14.25" customHeight="1" thickTop="1">
      <c r="C39" s="25"/>
      <c r="D39" s="25"/>
      <c r="E39" s="25"/>
      <c r="F39" s="25"/>
      <c r="G39" s="42"/>
      <c r="H39" s="34"/>
      <c r="I39" s="42"/>
      <c r="J39" s="34"/>
      <c r="K39" s="42"/>
      <c r="L39" s="34"/>
      <c r="M39" s="42"/>
      <c r="N39" s="46"/>
      <c r="R39" s="45"/>
      <c r="S39" s="45"/>
      <c r="T39" s="45"/>
      <c r="U39" s="45"/>
      <c r="V39" s="45"/>
      <c r="W39" s="45"/>
      <c r="X39" s="37"/>
      <c r="Y39" s="37"/>
      <c r="Z39" s="40"/>
      <c r="AA39" s="47"/>
      <c r="AB39" s="47"/>
      <c r="AC39" s="16"/>
    </row>
    <row r="40" spans="3:29" ht="14.25" customHeight="1">
      <c r="C40" s="25"/>
      <c r="D40" s="25"/>
      <c r="E40" s="25"/>
      <c r="F40" s="25"/>
      <c r="G40" s="42"/>
      <c r="H40" s="34"/>
      <c r="I40" s="42"/>
      <c r="J40" s="34"/>
      <c r="K40" s="42"/>
      <c r="L40" s="34"/>
      <c r="M40" s="42"/>
      <c r="N40" s="46"/>
      <c r="R40" s="37"/>
      <c r="S40" s="37"/>
      <c r="T40" s="37"/>
      <c r="U40" s="37"/>
      <c r="V40" s="37"/>
      <c r="W40" s="37"/>
      <c r="X40" s="37"/>
      <c r="Y40" s="37"/>
      <c r="Z40" s="40"/>
      <c r="AA40" s="47"/>
      <c r="AB40" s="47"/>
      <c r="AC40" s="16"/>
    </row>
    <row r="41" spans="3:29" ht="14.25" customHeight="1">
      <c r="C41" s="39" t="s">
        <v>125</v>
      </c>
      <c r="D41" s="39"/>
      <c r="E41" s="25"/>
      <c r="F41" s="25"/>
      <c r="G41" s="42"/>
      <c r="H41" s="34"/>
      <c r="I41" s="42"/>
      <c r="J41" s="34"/>
      <c r="K41" s="42"/>
      <c r="L41" s="34"/>
      <c r="M41" s="42"/>
      <c r="N41" s="46"/>
      <c r="R41" s="37"/>
      <c r="S41" s="37"/>
      <c r="T41" s="37"/>
      <c r="U41" s="37"/>
      <c r="V41" s="37"/>
      <c r="W41" s="37"/>
      <c r="X41" s="37"/>
      <c r="Y41" s="37"/>
      <c r="Z41" s="40"/>
      <c r="AA41" s="47"/>
      <c r="AB41" s="47"/>
      <c r="AC41" s="16"/>
    </row>
    <row r="42" spans="3:29" ht="14.25" customHeight="1">
      <c r="C42" s="25"/>
      <c r="D42" s="25"/>
      <c r="E42" s="25"/>
      <c r="F42" s="25"/>
      <c r="G42" s="42"/>
      <c r="H42" s="34"/>
      <c r="I42" s="42"/>
      <c r="J42" s="34"/>
      <c r="K42" s="42"/>
      <c r="L42" s="34"/>
      <c r="M42" s="42"/>
      <c r="N42" s="46"/>
      <c r="R42" s="37"/>
      <c r="S42" s="37"/>
      <c r="T42" s="37"/>
      <c r="U42" s="37"/>
      <c r="V42" s="37"/>
      <c r="W42" s="37"/>
      <c r="X42" s="37"/>
      <c r="Y42" s="37"/>
      <c r="Z42" s="40"/>
      <c r="AA42" s="47"/>
      <c r="AB42" s="47"/>
      <c r="AC42" s="16"/>
    </row>
    <row r="43" spans="3:29" ht="14.25" customHeight="1">
      <c r="C43" s="10" t="s">
        <v>126</v>
      </c>
      <c r="D43" s="25"/>
      <c r="E43" s="25"/>
      <c r="F43" s="25"/>
      <c r="G43" s="42">
        <v>1082</v>
      </c>
      <c r="H43" s="34"/>
      <c r="I43" s="42">
        <v>491</v>
      </c>
      <c r="J43" s="34"/>
      <c r="K43" s="42">
        <v>1082</v>
      </c>
      <c r="L43" s="34"/>
      <c r="M43" s="42">
        <v>491</v>
      </c>
      <c r="N43" s="46"/>
      <c r="R43" s="37"/>
      <c r="S43" s="37"/>
      <c r="T43" s="37"/>
      <c r="U43" s="37"/>
      <c r="V43" s="37"/>
      <c r="W43" s="37"/>
      <c r="X43" s="37"/>
      <c r="Y43" s="37"/>
      <c r="Z43" s="40"/>
      <c r="AA43" s="47"/>
      <c r="AB43" s="47"/>
      <c r="AC43" s="16"/>
    </row>
    <row r="44" spans="3:29" ht="14.25" customHeight="1">
      <c r="C44" s="10" t="s">
        <v>25</v>
      </c>
      <c r="D44" s="25"/>
      <c r="E44" s="25"/>
      <c r="F44" s="25"/>
      <c r="G44" s="37">
        <v>0</v>
      </c>
      <c r="H44" s="34"/>
      <c r="I44" s="37">
        <v>0</v>
      </c>
      <c r="J44" s="34"/>
      <c r="K44" s="37">
        <v>0</v>
      </c>
      <c r="L44" s="34"/>
      <c r="M44" s="37">
        <v>0</v>
      </c>
      <c r="N44" s="35"/>
      <c r="R44" s="36">
        <f>+R36+R38</f>
        <v>4179.100000000003</v>
      </c>
      <c r="S44" s="36"/>
      <c r="T44" s="36">
        <f>+T36+T38</f>
        <v>1335.1</v>
      </c>
      <c r="U44" s="36">
        <f>+U36+U38</f>
        <v>2352.3999999999996</v>
      </c>
      <c r="V44" s="36">
        <f>+V36+V38</f>
        <v>490.99999999999943</v>
      </c>
      <c r="W44" s="36"/>
      <c r="X44" s="36"/>
      <c r="Y44" s="36"/>
      <c r="Z44" s="36"/>
      <c r="AA44" s="36"/>
      <c r="AB44" s="36"/>
      <c r="AC44" s="36"/>
    </row>
    <row r="45" spans="3:29" ht="14.25" customHeight="1">
      <c r="C45" s="10"/>
      <c r="D45" s="25"/>
      <c r="E45" s="25"/>
      <c r="F45" s="25"/>
      <c r="G45" s="37"/>
      <c r="H45" s="25"/>
      <c r="I45" s="37"/>
      <c r="J45" s="34"/>
      <c r="K45" s="37"/>
      <c r="L45" s="25"/>
      <c r="M45" s="37"/>
      <c r="N45" s="25"/>
      <c r="R45" s="42"/>
      <c r="S45" s="42"/>
      <c r="T45" s="42"/>
      <c r="U45" s="42"/>
      <c r="V45" s="42"/>
      <c r="W45" s="42"/>
      <c r="X45" s="37"/>
      <c r="Y45" s="37"/>
      <c r="Z45" s="40"/>
      <c r="AA45" s="34"/>
      <c r="AB45" s="34"/>
      <c r="AC45" s="16"/>
    </row>
    <row r="46" spans="3:29" ht="14.25" customHeight="1" thickBot="1">
      <c r="C46" s="25"/>
      <c r="D46" s="25"/>
      <c r="E46" s="25"/>
      <c r="F46" s="25"/>
      <c r="G46" s="48">
        <f>+G38+G44</f>
        <v>1081.7</v>
      </c>
      <c r="H46" s="25"/>
      <c r="I46" s="48">
        <f>+I38+I44</f>
        <v>490.99999999999943</v>
      </c>
      <c r="J46" s="34"/>
      <c r="K46" s="48">
        <f>+K38+K44</f>
        <v>1081.7</v>
      </c>
      <c r="L46" s="25"/>
      <c r="M46" s="48">
        <f>+M38+M44</f>
        <v>490.99999999999943</v>
      </c>
      <c r="N46" s="25"/>
      <c r="R46" s="42"/>
      <c r="S46" s="42"/>
      <c r="T46" s="42"/>
      <c r="U46" s="42"/>
      <c r="V46" s="42"/>
      <c r="W46" s="42"/>
      <c r="X46" s="37"/>
      <c r="Y46" s="37"/>
      <c r="Z46" s="40"/>
      <c r="AA46" s="34"/>
      <c r="AB46" s="34"/>
      <c r="AC46" s="16"/>
    </row>
    <row r="47" spans="3:29" ht="14.25" customHeight="1" thickTop="1">
      <c r="C47" s="25"/>
      <c r="D47" s="25"/>
      <c r="E47" s="25"/>
      <c r="F47" s="25"/>
      <c r="G47" s="49"/>
      <c r="H47" s="25"/>
      <c r="I47" s="49"/>
      <c r="J47" s="34"/>
      <c r="K47" s="49"/>
      <c r="L47" s="25"/>
      <c r="M47" s="49"/>
      <c r="N47" s="25"/>
      <c r="R47" s="42"/>
      <c r="S47" s="42"/>
      <c r="T47" s="42"/>
      <c r="U47" s="42"/>
      <c r="V47" s="42"/>
      <c r="W47" s="42"/>
      <c r="X47" s="37"/>
      <c r="Y47" s="37"/>
      <c r="Z47" s="40"/>
      <c r="AA47" s="34"/>
      <c r="AB47" s="34"/>
      <c r="AC47" s="16"/>
    </row>
    <row r="48" spans="3:29" ht="14.25" customHeight="1">
      <c r="C48" s="25"/>
      <c r="D48" s="25"/>
      <c r="E48" s="25"/>
      <c r="F48" s="25"/>
      <c r="G48" s="25"/>
      <c r="H48" s="25"/>
      <c r="I48" s="25"/>
      <c r="J48" s="34"/>
      <c r="K48" s="25"/>
      <c r="L48" s="25"/>
      <c r="M48" s="25"/>
      <c r="N48" s="25"/>
      <c r="R48" s="42"/>
      <c r="S48" s="42"/>
      <c r="T48" s="42"/>
      <c r="U48" s="42"/>
      <c r="V48" s="42"/>
      <c r="W48" s="42"/>
      <c r="X48" s="37"/>
      <c r="Y48" s="37"/>
      <c r="Z48" s="40"/>
      <c r="AA48" s="34"/>
      <c r="AB48" s="34"/>
      <c r="AC48" s="16"/>
    </row>
    <row r="49" spans="3:29" ht="14.25" customHeight="1" thickBot="1">
      <c r="C49" s="25" t="s">
        <v>26</v>
      </c>
      <c r="D49" s="50" t="s">
        <v>27</v>
      </c>
      <c r="E49" s="25"/>
      <c r="F49" s="25"/>
      <c r="G49" s="51">
        <f>G46/82330.811*100</f>
        <v>1.3138459185103861</v>
      </c>
      <c r="H49" s="25"/>
      <c r="I49" s="51">
        <f>I46/82330.811*100</f>
        <v>0.5963745456120909</v>
      </c>
      <c r="J49" s="34"/>
      <c r="K49" s="51">
        <f>K46/82330.811*100</f>
        <v>1.3138459185103861</v>
      </c>
      <c r="L49" s="25"/>
      <c r="M49" s="51">
        <f>M46/82330.811*100</f>
        <v>0.5963745456120909</v>
      </c>
      <c r="N49" s="25"/>
      <c r="R49" s="42"/>
      <c r="S49" s="42"/>
      <c r="T49" s="42"/>
      <c r="U49" s="42"/>
      <c r="V49" s="42"/>
      <c r="W49" s="42"/>
      <c r="X49" s="37"/>
      <c r="Y49" s="37"/>
      <c r="Z49" s="40"/>
      <c r="AA49" s="34"/>
      <c r="AB49" s="34"/>
      <c r="AC49" s="16"/>
    </row>
    <row r="50" spans="3:29" ht="14.25" customHeight="1">
      <c r="C50" s="25"/>
      <c r="D50" s="50"/>
      <c r="E50" s="25"/>
      <c r="F50" s="25"/>
      <c r="G50" s="34"/>
      <c r="H50" s="34"/>
      <c r="I50" s="34"/>
      <c r="J50" s="34"/>
      <c r="K50" s="34"/>
      <c r="L50" s="34"/>
      <c r="M50" s="34"/>
      <c r="N50" s="36"/>
      <c r="R50" s="2">
        <f>SUM(S50:V50)</f>
        <v>0.15</v>
      </c>
      <c r="S50" s="37"/>
      <c r="T50" s="37">
        <f>+Y50-AI50</f>
        <v>0</v>
      </c>
      <c r="U50" s="36">
        <v>0.15</v>
      </c>
      <c r="V50" s="37">
        <v>0</v>
      </c>
      <c r="W50" s="37"/>
      <c r="X50" s="37"/>
      <c r="Y50" s="37"/>
      <c r="Z50" s="40"/>
      <c r="AA50" s="38"/>
      <c r="AB50" s="37"/>
      <c r="AC50" s="16"/>
    </row>
    <row r="51" spans="3:29" ht="14.25" customHeight="1" thickBot="1">
      <c r="C51" s="25"/>
      <c r="D51" s="50" t="s">
        <v>28</v>
      </c>
      <c r="E51" s="25"/>
      <c r="F51" s="25"/>
      <c r="G51" s="52">
        <v>0</v>
      </c>
      <c r="H51" s="34"/>
      <c r="I51" s="52">
        <v>0</v>
      </c>
      <c r="J51" s="34"/>
      <c r="K51" s="52">
        <v>0</v>
      </c>
      <c r="L51" s="34"/>
      <c r="M51" s="52">
        <v>0</v>
      </c>
      <c r="N51" s="36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3:29" ht="14.25" customHeight="1" thickBot="1">
      <c r="C52" s="25"/>
      <c r="D52" s="25"/>
      <c r="E52" s="25"/>
      <c r="F52" s="34"/>
      <c r="G52" s="35"/>
      <c r="H52" s="36"/>
      <c r="I52" s="35"/>
      <c r="J52" s="34"/>
      <c r="K52" s="35"/>
      <c r="L52" s="34"/>
      <c r="M52" s="35"/>
      <c r="N52" s="36"/>
      <c r="R52" s="48">
        <f>+R44+R50+0.4</f>
        <v>4179.650000000002</v>
      </c>
      <c r="S52" s="48"/>
      <c r="T52" s="48">
        <f>+T44+T50</f>
        <v>1335.1</v>
      </c>
      <c r="U52" s="48">
        <f>+U44+U50</f>
        <v>2352.5499999999997</v>
      </c>
      <c r="V52" s="48">
        <f>+V44+V50</f>
        <v>490.99999999999943</v>
      </c>
      <c r="W52" s="48"/>
      <c r="X52" s="36"/>
      <c r="Y52" s="36"/>
      <c r="Z52" s="36"/>
      <c r="AA52" s="36"/>
      <c r="AB52" s="36"/>
      <c r="AC52" s="36"/>
    </row>
    <row r="53" spans="3:29" ht="14.25" customHeight="1" thickTop="1">
      <c r="C53" s="25"/>
      <c r="D53" s="25"/>
      <c r="E53" s="25"/>
      <c r="F53" s="34"/>
      <c r="G53" s="40"/>
      <c r="H53" s="34"/>
      <c r="I53" s="34"/>
      <c r="J53" s="34"/>
      <c r="K53" s="40"/>
      <c r="L53" s="34"/>
      <c r="M53" s="40"/>
      <c r="N53" s="25"/>
      <c r="R53" s="49"/>
      <c r="S53" s="49"/>
      <c r="T53" s="49"/>
      <c r="U53" s="49"/>
      <c r="V53" s="49"/>
      <c r="W53" s="49"/>
      <c r="X53" s="40"/>
      <c r="Y53" s="40"/>
      <c r="Z53" s="34"/>
      <c r="AA53" s="34"/>
      <c r="AB53" s="34"/>
      <c r="AC53" s="34"/>
    </row>
    <row r="54" spans="3:29" ht="14.25" customHeight="1">
      <c r="C54" s="25"/>
      <c r="D54" s="25"/>
      <c r="E54" s="25"/>
      <c r="F54" s="34"/>
      <c r="G54" s="34"/>
      <c r="H54" s="34"/>
      <c r="I54" s="34"/>
      <c r="J54" s="34"/>
      <c r="K54" s="34"/>
      <c r="L54" s="34"/>
      <c r="M54" s="34"/>
      <c r="N54" s="25"/>
      <c r="S54" s="25"/>
      <c r="T54" s="25"/>
      <c r="V54" s="25"/>
      <c r="W54" s="25"/>
      <c r="X54" s="34"/>
      <c r="Y54" s="34"/>
      <c r="Z54" s="34"/>
      <c r="AA54" s="34"/>
      <c r="AB54" s="34"/>
      <c r="AC54" s="34"/>
    </row>
    <row r="55" spans="3:29" ht="14.25" customHeight="1">
      <c r="C55" s="25"/>
      <c r="D55" s="25"/>
      <c r="E55" s="25"/>
      <c r="F55" s="34"/>
      <c r="G55" s="34"/>
      <c r="H55" s="34"/>
      <c r="I55" s="34"/>
      <c r="J55" s="34"/>
      <c r="K55" s="34"/>
      <c r="L55" s="34"/>
      <c r="M55" s="34"/>
      <c r="N55" s="25"/>
      <c r="S55" s="25"/>
      <c r="T55" s="25"/>
      <c r="V55" s="25"/>
      <c r="W55" s="25"/>
      <c r="X55" s="34"/>
      <c r="Y55" s="34"/>
      <c r="Z55" s="34"/>
      <c r="AA55" s="34"/>
      <c r="AB55" s="34"/>
      <c r="AC55" s="34"/>
    </row>
    <row r="56" spans="3:29" ht="14.25" customHeight="1" thickBot="1">
      <c r="C56" s="25"/>
      <c r="D56" s="50"/>
      <c r="E56" s="25"/>
      <c r="F56" s="34"/>
      <c r="G56" s="47"/>
      <c r="H56" s="34"/>
      <c r="I56" s="47"/>
      <c r="J56" s="34"/>
      <c r="K56" s="47"/>
      <c r="L56" s="34"/>
      <c r="M56" s="47"/>
      <c r="N56" s="47"/>
      <c r="R56" s="51">
        <f>R52/82330.811*100</f>
        <v>5.076653502174298</v>
      </c>
      <c r="S56" s="51"/>
      <c r="T56" s="51">
        <f>T52/82330.811*100</f>
        <v>1.6216286269790299</v>
      </c>
      <c r="U56" s="51">
        <f>U52/82330.811*100</f>
        <v>2.857435717473984</v>
      </c>
      <c r="V56" s="51">
        <f>V52/82330.811*100</f>
        <v>0.5963745456120909</v>
      </c>
      <c r="W56" s="51"/>
      <c r="X56" s="47"/>
      <c r="Y56" s="47"/>
      <c r="Z56" s="47"/>
      <c r="AA56" s="47"/>
      <c r="AB56" s="47"/>
      <c r="AC56" s="47"/>
    </row>
    <row r="57" spans="3:29" ht="14.25" customHeight="1">
      <c r="C57" s="25"/>
      <c r="D57" s="50"/>
      <c r="E57" s="25"/>
      <c r="F57" s="34"/>
      <c r="G57" s="34"/>
      <c r="H57" s="34"/>
      <c r="I57" s="34"/>
      <c r="J57" s="34"/>
      <c r="K57" s="34"/>
      <c r="L57" s="34"/>
      <c r="M57" s="34"/>
      <c r="N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</row>
    <row r="58" spans="3:29" ht="14.25" customHeight="1" thickBot="1">
      <c r="C58" s="25"/>
      <c r="D58" s="50"/>
      <c r="E58" s="25"/>
      <c r="F58" s="34"/>
      <c r="G58" s="46"/>
      <c r="H58" s="46"/>
      <c r="I58" s="46"/>
      <c r="J58" s="34"/>
      <c r="K58" s="46"/>
      <c r="L58" s="34"/>
      <c r="M58" s="46"/>
      <c r="N58" s="46"/>
      <c r="R58" s="52">
        <v>0</v>
      </c>
      <c r="S58" s="52">
        <v>0</v>
      </c>
      <c r="T58" s="52">
        <v>0</v>
      </c>
      <c r="U58" s="52">
        <v>0</v>
      </c>
      <c r="V58" s="52">
        <v>0</v>
      </c>
      <c r="W58" s="52"/>
      <c r="X58" s="46"/>
      <c r="Y58" s="46"/>
      <c r="Z58" s="46"/>
      <c r="AA58" s="46"/>
      <c r="AB58" s="46"/>
      <c r="AC58" s="46"/>
    </row>
    <row r="59" spans="3:29" ht="12.75">
      <c r="C59" s="25"/>
      <c r="D59" s="25"/>
      <c r="E59" s="25"/>
      <c r="F59" s="25"/>
      <c r="G59" s="35"/>
      <c r="H59" s="34"/>
      <c r="J59" s="34"/>
      <c r="K59" s="35"/>
      <c r="L59" s="34"/>
      <c r="M59" s="35"/>
      <c r="N59" s="25"/>
      <c r="R59" s="35"/>
      <c r="U59" s="35"/>
      <c r="V59" s="35"/>
      <c r="X59" s="34"/>
      <c r="Y59" s="16"/>
      <c r="Z59" s="16"/>
      <c r="AA59" s="34"/>
      <c r="AB59" s="34"/>
      <c r="AC59" s="16"/>
    </row>
    <row r="60" spans="3:29" ht="12.75">
      <c r="C60" s="25"/>
      <c r="D60" s="25"/>
      <c r="E60" s="25"/>
      <c r="F60" s="25"/>
      <c r="G60" s="25"/>
      <c r="H60" s="25"/>
      <c r="J60" s="34"/>
      <c r="K60" s="35"/>
      <c r="L60" s="25"/>
      <c r="M60" s="25"/>
      <c r="N60" s="25"/>
      <c r="V60" s="25"/>
      <c r="X60" s="16"/>
      <c r="Y60" s="16"/>
      <c r="Z60" s="16"/>
      <c r="AA60" s="16"/>
      <c r="AB60" s="16"/>
      <c r="AC60" s="16"/>
    </row>
    <row r="61" spans="3:29" ht="12.75">
      <c r="C61" s="116" t="s">
        <v>29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53"/>
      <c r="V61" s="53"/>
      <c r="X61" s="16"/>
      <c r="Y61" s="16"/>
      <c r="Z61" s="16"/>
      <c r="AA61" s="16"/>
      <c r="AB61" s="16"/>
      <c r="AC61" s="16"/>
    </row>
    <row r="62" spans="3:29" ht="12.75"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53"/>
      <c r="V62" s="53"/>
      <c r="X62" s="16"/>
      <c r="Y62" s="16"/>
      <c r="Z62" s="16"/>
      <c r="AA62" s="16"/>
      <c r="AB62" s="16"/>
      <c r="AC62" s="16"/>
    </row>
    <row r="63" spans="24:29" ht="12.75">
      <c r="X63" s="16"/>
      <c r="Y63" s="16"/>
      <c r="Z63" s="16"/>
      <c r="AA63" s="16"/>
      <c r="AB63" s="16"/>
      <c r="AC63" s="16"/>
    </row>
    <row r="64" spans="3:29" ht="12.75">
      <c r="C64" s="54"/>
      <c r="D64" s="54"/>
      <c r="E64" s="54"/>
      <c r="F64" s="54"/>
      <c r="G64" s="16"/>
      <c r="H64" s="16"/>
      <c r="X64" s="16"/>
      <c r="Y64" s="16"/>
      <c r="Z64" s="16"/>
      <c r="AA64" s="16"/>
      <c r="AB64" s="16"/>
      <c r="AC64" s="16"/>
    </row>
    <row r="65" spans="3:29" ht="12.75">
      <c r="C65" s="54"/>
      <c r="D65" s="54"/>
      <c r="E65" s="54"/>
      <c r="F65" s="16"/>
      <c r="G65" s="55"/>
      <c r="H65" s="16"/>
      <c r="X65" s="16"/>
      <c r="Y65" s="16"/>
      <c r="Z65" s="16"/>
      <c r="AA65" s="16"/>
      <c r="AB65" s="16"/>
      <c r="AC65" s="16"/>
    </row>
    <row r="66" spans="3:29" ht="12.75">
      <c r="C66" s="16"/>
      <c r="D66" s="56"/>
      <c r="E66" s="16"/>
      <c r="F66" s="16"/>
      <c r="G66" s="57"/>
      <c r="H66" s="16"/>
      <c r="X66" s="16"/>
      <c r="Y66" s="16"/>
      <c r="Z66" s="16"/>
      <c r="AA66" s="16"/>
      <c r="AB66" s="16"/>
      <c r="AC66" s="16"/>
    </row>
    <row r="67" spans="3:29" ht="12.75">
      <c r="C67" s="16"/>
      <c r="D67" s="16"/>
      <c r="E67" s="16"/>
      <c r="F67" s="16"/>
      <c r="G67" s="16"/>
      <c r="H67" s="16"/>
      <c r="X67" s="16"/>
      <c r="Y67" s="16"/>
      <c r="Z67" s="16"/>
      <c r="AA67" s="16"/>
      <c r="AB67" s="16"/>
      <c r="AC67" s="16"/>
    </row>
    <row r="68" spans="3:29" ht="12.75">
      <c r="C68" s="58"/>
      <c r="D68" s="56"/>
      <c r="E68" s="11"/>
      <c r="F68" s="57"/>
      <c r="G68" s="59"/>
      <c r="H68" s="11"/>
      <c r="X68" s="16"/>
      <c r="Y68" s="16"/>
      <c r="Z68" s="16"/>
      <c r="AA68" s="16"/>
      <c r="AB68" s="16"/>
      <c r="AC68" s="16"/>
    </row>
    <row r="69" spans="3:29" ht="12.75">
      <c r="C69" s="16"/>
      <c r="D69" s="16"/>
      <c r="E69" s="16"/>
      <c r="F69" s="16"/>
      <c r="G69" s="16"/>
      <c r="H69" s="16"/>
      <c r="X69" s="16"/>
      <c r="Y69" s="16"/>
      <c r="Z69" s="16"/>
      <c r="AA69" s="16"/>
      <c r="AB69" s="16"/>
      <c r="AC69" s="16"/>
    </row>
    <row r="70" spans="3:29" ht="12.75">
      <c r="C70" s="60"/>
      <c r="D70" s="61"/>
      <c r="E70" s="11"/>
      <c r="F70" s="57"/>
      <c r="G70" s="59"/>
      <c r="H70" s="11"/>
      <c r="I70" s="62"/>
      <c r="J70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X70" s="16"/>
      <c r="Y70" s="16"/>
      <c r="Z70" s="16"/>
      <c r="AA70" s="16"/>
      <c r="AB70" s="16"/>
      <c r="AC70" s="16"/>
    </row>
    <row r="71" spans="3:8" ht="12.75">
      <c r="C71" s="16"/>
      <c r="D71" s="16"/>
      <c r="E71" s="16"/>
      <c r="F71" s="16"/>
      <c r="G71" s="38"/>
      <c r="H71" s="16"/>
    </row>
    <row r="72" spans="3:8" ht="12.75">
      <c r="C72" s="16"/>
      <c r="D72" s="16"/>
      <c r="E72" s="16"/>
      <c r="F72" s="16"/>
      <c r="G72" s="16"/>
      <c r="H72" s="16"/>
    </row>
    <row r="73" spans="3:8" ht="12.75">
      <c r="C73" s="16"/>
      <c r="D73" s="16"/>
      <c r="E73" s="16"/>
      <c r="F73" s="16"/>
      <c r="G73" s="16"/>
      <c r="H73" s="16"/>
    </row>
    <row r="74" spans="3:8" ht="12.75">
      <c r="C74" s="16"/>
      <c r="D74" s="16"/>
      <c r="E74" s="16"/>
      <c r="F74" s="16"/>
      <c r="G74" s="16"/>
      <c r="H74" s="16"/>
    </row>
    <row r="75" spans="3:8" ht="12.75">
      <c r="C75" s="16"/>
      <c r="D75" s="16"/>
      <c r="E75" s="16"/>
      <c r="F75" s="16"/>
      <c r="G75" s="16"/>
      <c r="H75" s="16"/>
    </row>
    <row r="76" spans="3:8" ht="12.75">
      <c r="C76" s="16"/>
      <c r="D76" s="16"/>
      <c r="E76" s="16"/>
      <c r="F76" s="16"/>
      <c r="G76" s="16"/>
      <c r="H76" s="16"/>
    </row>
    <row r="77" spans="3:8" ht="12.75">
      <c r="C77" s="16"/>
      <c r="D77" s="16"/>
      <c r="E77" s="16"/>
      <c r="F77" s="16"/>
      <c r="G77" s="16"/>
      <c r="H77" s="16"/>
    </row>
    <row r="78" spans="3:8" ht="12.75">
      <c r="C78" s="16"/>
      <c r="D78" s="16"/>
      <c r="E78" s="16"/>
      <c r="F78" s="16"/>
      <c r="G78" s="16"/>
      <c r="H78" s="16"/>
    </row>
    <row r="79" spans="3:8" ht="12.75">
      <c r="C79" s="16"/>
      <c r="D79" s="16"/>
      <c r="E79" s="16"/>
      <c r="F79" s="16"/>
      <c r="G79" s="16"/>
      <c r="H79" s="16"/>
    </row>
    <row r="80" spans="3:8" ht="12.75">
      <c r="C80" s="16"/>
      <c r="D80" s="16"/>
      <c r="E80" s="16"/>
      <c r="F80" s="16"/>
      <c r="G80" s="16"/>
      <c r="H80" s="16"/>
    </row>
    <row r="81" spans="3:8" ht="12.75">
      <c r="C81" s="16"/>
      <c r="D81" s="16"/>
      <c r="E81" s="16"/>
      <c r="F81" s="16"/>
      <c r="G81" s="16"/>
      <c r="H81" s="16"/>
    </row>
    <row r="82" spans="3:8" ht="12.75">
      <c r="C82" s="16"/>
      <c r="D82" s="16"/>
      <c r="E82" s="16"/>
      <c r="F82" s="16"/>
      <c r="G82" s="16"/>
      <c r="H82" s="16"/>
    </row>
    <row r="83" spans="3:8" ht="12.75">
      <c r="C83" s="16"/>
      <c r="D83" s="16"/>
      <c r="E83" s="16"/>
      <c r="F83" s="16"/>
      <c r="G83" s="16"/>
      <c r="H83" s="16"/>
    </row>
    <row r="84" spans="3:8" ht="12.75">
      <c r="C84" s="16"/>
      <c r="D84" s="16"/>
      <c r="E84" s="16"/>
      <c r="F84" s="16"/>
      <c r="G84" s="16"/>
      <c r="H84" s="16"/>
    </row>
    <row r="85" spans="3:8" ht="12.75">
      <c r="C85" s="16"/>
      <c r="D85" s="16"/>
      <c r="E85" s="16"/>
      <c r="F85" s="16"/>
      <c r="G85" s="16"/>
      <c r="H85" s="16"/>
    </row>
  </sheetData>
  <mergeCells count="4">
    <mergeCell ref="C4:M6"/>
    <mergeCell ref="C7:M7"/>
    <mergeCell ref="C8:M8"/>
    <mergeCell ref="C61:M62"/>
  </mergeCells>
  <printOptions/>
  <pageMargins left="0.75" right="0.75" top="1" bottom="1" header="0.5" footer="0.5"/>
  <pageSetup fitToHeight="1" fitToWidth="1" horizontalDpi="300" verticalDpi="300" orientation="portrait" scale="7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selection activeCell="C12" sqref="C12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65.7109375" style="0" customWidth="1"/>
    <col min="4" max="4" width="0.5625" style="0" hidden="1" customWidth="1"/>
    <col min="5" max="5" width="2.7109375" style="11" customWidth="1"/>
    <col min="6" max="6" width="12.00390625" style="0" customWidth="1"/>
    <col min="7" max="7" width="2.57421875" style="11" customWidth="1"/>
    <col min="8" max="8" width="12.00390625" style="0" customWidth="1"/>
  </cols>
  <sheetData>
    <row r="1" spans="1:3" ht="12.75">
      <c r="A1" s="25"/>
      <c r="B1" s="25"/>
      <c r="C1" s="25"/>
    </row>
    <row r="2" spans="1:8" ht="12.75">
      <c r="A2" s="25"/>
      <c r="B2" s="25"/>
      <c r="C2" s="25"/>
      <c r="H2" s="30"/>
    </row>
    <row r="3" spans="1:8" ht="12.75">
      <c r="A3" s="25"/>
      <c r="B3" s="25"/>
      <c r="C3" s="25"/>
      <c r="H3" s="30"/>
    </row>
    <row r="4" spans="1:8" ht="12.75">
      <c r="A4" s="25"/>
      <c r="B4" s="25"/>
      <c r="C4" s="25"/>
      <c r="H4" s="30"/>
    </row>
    <row r="5" spans="2:3" ht="15.75">
      <c r="B5" s="88" t="s">
        <v>74</v>
      </c>
      <c r="C5" s="88"/>
    </row>
    <row r="6" spans="2:3" ht="15.75">
      <c r="B6" s="88" t="s">
        <v>75</v>
      </c>
      <c r="C6" s="88"/>
    </row>
    <row r="7" spans="2:3" ht="15.75">
      <c r="B7" s="88" t="s">
        <v>76</v>
      </c>
      <c r="C7" s="88"/>
    </row>
    <row r="8" spans="1:3" ht="12.75">
      <c r="A8" s="25"/>
      <c r="B8" s="25"/>
      <c r="C8" s="25"/>
    </row>
    <row r="9" spans="1:8" ht="12.75">
      <c r="A9" s="25"/>
      <c r="B9" s="25"/>
      <c r="C9" s="25"/>
      <c r="F9" s="79">
        <v>2006</v>
      </c>
      <c r="H9" s="79">
        <v>2005</v>
      </c>
    </row>
    <row r="10" spans="4:8" s="25" customFormat="1" ht="12.75">
      <c r="D10" s="79" t="s">
        <v>77</v>
      </c>
      <c r="E10" s="80"/>
      <c r="F10" s="81">
        <v>38807</v>
      </c>
      <c r="G10" s="80"/>
      <c r="H10" s="81">
        <v>38442</v>
      </c>
    </row>
    <row r="11" spans="4:8" s="25" customFormat="1" ht="12.75">
      <c r="D11" s="82" t="s">
        <v>78</v>
      </c>
      <c r="E11" s="80"/>
      <c r="F11" s="82" t="s">
        <v>42</v>
      </c>
      <c r="G11" s="80"/>
      <c r="H11" s="82" t="s">
        <v>42</v>
      </c>
    </row>
    <row r="13" spans="4:8" ht="12.75">
      <c r="D13" s="62"/>
      <c r="E13" s="57"/>
      <c r="F13" s="62"/>
      <c r="G13" s="57"/>
      <c r="H13" s="62"/>
    </row>
    <row r="14" spans="2:8" ht="12.75">
      <c r="B14" s="25" t="s">
        <v>79</v>
      </c>
      <c r="D14" s="62"/>
      <c r="E14" s="57"/>
      <c r="F14" s="62">
        <v>1081</v>
      </c>
      <c r="G14" s="57"/>
      <c r="H14" s="62">
        <v>491</v>
      </c>
    </row>
    <row r="15" spans="4:8" ht="12.75">
      <c r="D15" s="62"/>
      <c r="E15" s="57"/>
      <c r="F15" s="62"/>
      <c r="G15" s="57"/>
      <c r="H15" s="62"/>
    </row>
    <row r="16" spans="2:8" ht="12.75">
      <c r="B16" s="25" t="s">
        <v>80</v>
      </c>
      <c r="D16" s="62"/>
      <c r="E16" s="57"/>
      <c r="F16" s="62"/>
      <c r="G16" s="57"/>
      <c r="H16" s="62"/>
    </row>
    <row r="17" spans="2:8" ht="12.75">
      <c r="B17" t="s">
        <v>81</v>
      </c>
      <c r="D17" s="62"/>
      <c r="E17" s="57"/>
      <c r="F17" s="62">
        <v>1075</v>
      </c>
      <c r="G17" s="57"/>
      <c r="H17" s="62">
        <v>1034</v>
      </c>
    </row>
    <row r="18" spans="2:8" ht="12.75">
      <c r="B18" t="s">
        <v>82</v>
      </c>
      <c r="D18" s="62"/>
      <c r="E18" s="57"/>
      <c r="F18" s="62"/>
      <c r="G18" s="57"/>
      <c r="H18" s="62">
        <v>7</v>
      </c>
    </row>
    <row r="19" spans="2:8" ht="12.75">
      <c r="B19" t="s">
        <v>83</v>
      </c>
      <c r="D19" s="62"/>
      <c r="E19" s="57"/>
      <c r="F19" s="62"/>
      <c r="G19" s="57"/>
      <c r="H19" s="62">
        <v>-95</v>
      </c>
    </row>
    <row r="20" spans="4:8" ht="12.75">
      <c r="D20" s="74"/>
      <c r="E20" s="57"/>
      <c r="F20" s="74"/>
      <c r="G20" s="57"/>
      <c r="H20" s="74"/>
    </row>
    <row r="21" spans="2:8" ht="12.75">
      <c r="B21" s="25" t="s">
        <v>84</v>
      </c>
      <c r="D21" s="73"/>
      <c r="E21" s="57"/>
      <c r="F21" s="83">
        <f>SUM(F14:F20)</f>
        <v>2156</v>
      </c>
      <c r="G21" s="55"/>
      <c r="H21" s="83">
        <f>SUM(H14:H20)</f>
        <v>1437</v>
      </c>
    </row>
    <row r="22" spans="4:8" ht="12.75">
      <c r="D22" s="62"/>
      <c r="E22" s="57"/>
      <c r="F22" s="62"/>
      <c r="G22" s="57"/>
      <c r="H22" s="62"/>
    </row>
    <row r="23" spans="2:8" ht="12.75">
      <c r="B23" s="25" t="s">
        <v>85</v>
      </c>
      <c r="D23" s="62"/>
      <c r="E23" s="57"/>
      <c r="F23" s="62"/>
      <c r="G23" s="57"/>
      <c r="H23" s="62"/>
    </row>
    <row r="24" spans="3:8" ht="12.75">
      <c r="C24" t="s">
        <v>86</v>
      </c>
      <c r="D24" s="62"/>
      <c r="E24" s="57"/>
      <c r="F24" s="62">
        <v>-3173</v>
      </c>
      <c r="G24" s="57"/>
      <c r="H24" s="62">
        <v>-8041</v>
      </c>
    </row>
    <row r="25" spans="3:8" ht="12.75">
      <c r="C25" t="s">
        <v>87</v>
      </c>
      <c r="D25" s="62"/>
      <c r="E25" s="57"/>
      <c r="F25" s="62">
        <v>3511</v>
      </c>
      <c r="G25" s="57"/>
      <c r="H25" s="62">
        <v>2781</v>
      </c>
    </row>
    <row r="26" spans="4:8" ht="12.75">
      <c r="D26" s="62"/>
      <c r="E26" s="57"/>
      <c r="F26" s="74"/>
      <c r="G26" s="57"/>
      <c r="H26" s="74"/>
    </row>
    <row r="27" spans="4:8" ht="12.75">
      <c r="D27" s="62"/>
      <c r="E27" s="57"/>
      <c r="F27" s="62">
        <f>SUM(F21:F26)</f>
        <v>2494</v>
      </c>
      <c r="G27" s="62"/>
      <c r="H27" s="62">
        <f>SUM(H21:H26)</f>
        <v>-3823</v>
      </c>
    </row>
    <row r="28" spans="3:8" ht="12.75">
      <c r="C28" t="s">
        <v>88</v>
      </c>
      <c r="D28" s="62"/>
      <c r="E28" s="57"/>
      <c r="F28" s="62">
        <v>0</v>
      </c>
      <c r="G28" s="57"/>
      <c r="H28" s="62">
        <v>0</v>
      </c>
    </row>
    <row r="29" spans="4:8" ht="12.75">
      <c r="D29" s="62"/>
      <c r="E29" s="57"/>
      <c r="F29" s="62"/>
      <c r="G29" s="57"/>
      <c r="H29" s="62"/>
    </row>
    <row r="30" spans="2:8" ht="12.75">
      <c r="B30" s="25" t="s">
        <v>89</v>
      </c>
      <c r="C30" s="25"/>
      <c r="D30" s="73"/>
      <c r="E30" s="57"/>
      <c r="F30" s="83">
        <f>SUM(F27:F29)</f>
        <v>2494</v>
      </c>
      <c r="G30" s="55"/>
      <c r="H30" s="83">
        <f>SUM(H27:H29)</f>
        <v>-3823</v>
      </c>
    </row>
    <row r="31" spans="4:8" ht="12.75">
      <c r="D31" s="62"/>
      <c r="E31" s="57"/>
      <c r="F31" s="62"/>
      <c r="G31" s="57"/>
      <c r="H31" s="62"/>
    </row>
    <row r="32" spans="4:8" ht="12.75">
      <c r="D32" s="62"/>
      <c r="E32" s="57"/>
      <c r="F32" s="62"/>
      <c r="G32" s="57"/>
      <c r="H32" s="62"/>
    </row>
    <row r="33" spans="2:8" ht="12.75">
      <c r="B33" s="25" t="s">
        <v>90</v>
      </c>
      <c r="D33" s="62"/>
      <c r="E33" s="57"/>
      <c r="F33" s="62"/>
      <c r="G33" s="57"/>
      <c r="H33" s="62"/>
    </row>
    <row r="34" spans="3:8" ht="12.75">
      <c r="C34" t="s">
        <v>91</v>
      </c>
      <c r="D34" s="62"/>
      <c r="E34" s="57"/>
      <c r="F34" s="62">
        <v>-751</v>
      </c>
      <c r="G34" s="57"/>
      <c r="H34" s="62">
        <v>-841</v>
      </c>
    </row>
    <row r="35" spans="3:8" ht="12.75">
      <c r="C35" t="s">
        <v>92</v>
      </c>
      <c r="D35" s="62"/>
      <c r="E35" s="57"/>
      <c r="F35" s="62">
        <v>0</v>
      </c>
      <c r="G35" s="57"/>
      <c r="H35" s="62">
        <v>75</v>
      </c>
    </row>
    <row r="36" spans="4:8" ht="12.75">
      <c r="D36" s="74"/>
      <c r="E36" s="57"/>
      <c r="F36" s="74"/>
      <c r="G36" s="57"/>
      <c r="H36" s="74"/>
    </row>
    <row r="37" spans="4:8" ht="12.75">
      <c r="D37" s="73"/>
      <c r="E37" s="57"/>
      <c r="F37" s="73">
        <f>SUM(F34:F36)</f>
        <v>-751</v>
      </c>
      <c r="G37" s="57"/>
      <c r="H37" s="73">
        <f>SUM(H34:H36)</f>
        <v>-766</v>
      </c>
    </row>
    <row r="38" spans="4:8" ht="12.75">
      <c r="D38" s="62"/>
      <c r="E38" s="57"/>
      <c r="F38" s="62"/>
      <c r="G38" s="57"/>
      <c r="H38" s="62"/>
    </row>
    <row r="39" spans="2:8" s="25" customFormat="1" ht="12.75">
      <c r="B39" s="25" t="s">
        <v>93</v>
      </c>
      <c r="D39" s="35"/>
      <c r="E39" s="36"/>
      <c r="F39" s="35"/>
      <c r="G39" s="36"/>
      <c r="H39" s="35"/>
    </row>
    <row r="40" spans="3:8" ht="12.75" hidden="1">
      <c r="C40" t="s">
        <v>94</v>
      </c>
      <c r="D40" s="62"/>
      <c r="E40" s="57"/>
      <c r="F40" s="62">
        <v>0</v>
      </c>
      <c r="G40" s="57"/>
      <c r="H40" s="62">
        <v>0</v>
      </c>
    </row>
    <row r="41" spans="3:8" ht="12.75" hidden="1">
      <c r="C41" t="s">
        <v>95</v>
      </c>
      <c r="D41" s="62"/>
      <c r="E41" s="57"/>
      <c r="F41" s="62"/>
      <c r="G41" s="57"/>
      <c r="H41" s="62"/>
    </row>
    <row r="42" spans="3:8" ht="12.75">
      <c r="C42" t="s">
        <v>96</v>
      </c>
      <c r="D42" s="62"/>
      <c r="E42" s="57"/>
      <c r="F42" s="62">
        <v>-979</v>
      </c>
      <c r="G42" s="57"/>
      <c r="H42" s="62">
        <f>4016-548.72</f>
        <v>3467.2799999999997</v>
      </c>
    </row>
    <row r="43" spans="3:8" ht="12.75">
      <c r="C43" t="s">
        <v>97</v>
      </c>
      <c r="D43" s="62"/>
      <c r="E43" s="57"/>
      <c r="F43" s="62">
        <v>-1</v>
      </c>
      <c r="G43" s="57"/>
      <c r="H43" s="62">
        <v>18</v>
      </c>
    </row>
    <row r="44" spans="4:8" ht="12.75">
      <c r="D44" s="73"/>
      <c r="E44" s="57"/>
      <c r="F44" s="73">
        <f>SUM(F40:F43)</f>
        <v>-980</v>
      </c>
      <c r="G44" s="57"/>
      <c r="H44" s="73">
        <f>SUM(H40:H43)</f>
        <v>3485.2799999999997</v>
      </c>
    </row>
    <row r="45" spans="4:8" ht="12.75">
      <c r="D45" s="62"/>
      <c r="E45" s="57"/>
      <c r="F45" s="62"/>
      <c r="G45" s="57"/>
      <c r="H45" s="62"/>
    </row>
    <row r="46" spans="2:8" ht="12.75">
      <c r="B46" s="25" t="s">
        <v>98</v>
      </c>
      <c r="D46" s="57"/>
      <c r="E46" s="57"/>
      <c r="F46" s="57">
        <f>F44+F37+F30</f>
        <v>763</v>
      </c>
      <c r="G46" s="57"/>
      <c r="H46" s="57">
        <f>H44+H37+H30</f>
        <v>-1103.7200000000003</v>
      </c>
    </row>
    <row r="47" spans="4:8" ht="12.75">
      <c r="D47" s="62"/>
      <c r="E47" s="57"/>
      <c r="F47" s="62"/>
      <c r="G47" s="57"/>
      <c r="H47" s="62"/>
    </row>
    <row r="48" spans="2:8" ht="12.75">
      <c r="B48" s="25" t="s">
        <v>99</v>
      </c>
      <c r="D48" s="62"/>
      <c r="E48" s="57"/>
      <c r="F48" s="62">
        <v>-5723</v>
      </c>
      <c r="G48" s="57"/>
      <c r="H48" s="62">
        <v>-3838.38</v>
      </c>
    </row>
    <row r="49" spans="4:8" ht="12.75">
      <c r="D49" s="62"/>
      <c r="E49" s="57"/>
      <c r="F49" s="62"/>
      <c r="G49" s="57"/>
      <c r="H49" s="62"/>
    </row>
    <row r="50" spans="2:8" ht="13.5" thickBot="1">
      <c r="B50" s="25" t="s">
        <v>100</v>
      </c>
      <c r="D50" s="84"/>
      <c r="E50" s="57"/>
      <c r="F50" s="84">
        <f>F46+F48</f>
        <v>-4960</v>
      </c>
      <c r="G50" s="57"/>
      <c r="H50" s="84">
        <f>H46+H48</f>
        <v>-4942.1</v>
      </c>
    </row>
    <row r="51" spans="4:8" ht="13.5" thickTop="1">
      <c r="D51" s="62"/>
      <c r="E51" s="57"/>
      <c r="F51" s="62"/>
      <c r="G51" s="57"/>
      <c r="H51" s="62"/>
    </row>
    <row r="52" spans="4:8" ht="12.75">
      <c r="D52" s="62"/>
      <c r="E52" s="57"/>
      <c r="F52" s="62"/>
      <c r="G52" s="57"/>
      <c r="H52" s="62"/>
    </row>
    <row r="53" spans="2:8" ht="12.75">
      <c r="B53" s="25" t="s">
        <v>100</v>
      </c>
      <c r="D53" s="62"/>
      <c r="E53" s="57"/>
      <c r="F53" s="62"/>
      <c r="G53" s="57"/>
      <c r="H53" s="62"/>
    </row>
    <row r="54" spans="3:8" ht="12.75">
      <c r="C54" t="s">
        <v>127</v>
      </c>
      <c r="D54" s="62"/>
      <c r="E54" s="57"/>
      <c r="F54" s="62">
        <v>15</v>
      </c>
      <c r="G54" s="57"/>
      <c r="H54" s="62">
        <v>200</v>
      </c>
    </row>
    <row r="55" spans="3:8" ht="12.75">
      <c r="C55" t="s">
        <v>128</v>
      </c>
      <c r="D55" s="62"/>
      <c r="E55" s="57"/>
      <c r="F55" s="106">
        <v>-4974</v>
      </c>
      <c r="G55" s="107"/>
      <c r="H55" s="106">
        <v>-5142</v>
      </c>
    </row>
    <row r="56" spans="4:8" ht="13.5" thickBot="1">
      <c r="D56" s="62"/>
      <c r="E56" s="57"/>
      <c r="F56" s="84">
        <v>-4960</v>
      </c>
      <c r="G56" s="62"/>
      <c r="H56" s="84">
        <f>SUM(H54:H55)</f>
        <v>-4942</v>
      </c>
    </row>
    <row r="57" spans="4:12" ht="13.5" thickTop="1">
      <c r="D57" s="62"/>
      <c r="E57" s="57"/>
      <c r="F57" s="62"/>
      <c r="G57" s="57"/>
      <c r="H57" s="62"/>
      <c r="L57" s="62"/>
    </row>
    <row r="60" spans="2:9" ht="12.75" customHeight="1">
      <c r="B60" s="118" t="s">
        <v>122</v>
      </c>
      <c r="C60" s="118"/>
      <c r="D60" s="118"/>
      <c r="E60" s="118"/>
      <c r="F60" s="118"/>
      <c r="G60" s="118"/>
      <c r="H60" s="118"/>
      <c r="I60" s="78"/>
    </row>
    <row r="61" spans="2:11" ht="12.75">
      <c r="B61" s="118"/>
      <c r="C61" s="118"/>
      <c r="D61" s="118"/>
      <c r="E61" s="118"/>
      <c r="F61" s="118"/>
      <c r="G61" s="118"/>
      <c r="H61" s="118"/>
      <c r="I61" s="78"/>
      <c r="J61" s="76"/>
      <c r="K61" s="76"/>
    </row>
    <row r="62" spans="4:8" ht="12.75" customHeight="1">
      <c r="D62" s="62"/>
      <c r="E62" s="57"/>
      <c r="F62" s="62"/>
      <c r="G62" s="57"/>
      <c r="H62" s="62"/>
    </row>
    <row r="63" spans="6:7" ht="12.75">
      <c r="F63" s="85" t="s">
        <v>1</v>
      </c>
      <c r="G63" s="86"/>
    </row>
  </sheetData>
  <mergeCells count="1">
    <mergeCell ref="B60:H61"/>
  </mergeCells>
  <printOptions/>
  <pageMargins left="0.75" right="0.75" top="1" bottom="1" header="0.5" footer="0.5"/>
  <pageSetup fitToHeight="1" fitToWidth="1" horizontalDpi="300" verticalDpi="300" orientation="portrait" scale="86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workbookViewId="0" topLeftCell="A1">
      <selection activeCell="C7" sqref="C7"/>
    </sheetView>
  </sheetViews>
  <sheetFormatPr defaultColWidth="9.140625" defaultRowHeight="12.75"/>
  <cols>
    <col min="1" max="1" width="4.28125" style="0" customWidth="1"/>
    <col min="3" max="3" width="29.28125" style="0" customWidth="1"/>
    <col min="4" max="4" width="14.140625" style="62" bestFit="1" customWidth="1"/>
    <col min="5" max="5" width="10.7109375" style="62" customWidth="1"/>
    <col min="6" max="6" width="9.8515625" style="62" customWidth="1"/>
    <col min="7" max="7" width="12.00390625" style="87" customWidth="1"/>
    <col min="8" max="8" width="12.57421875" style="62" customWidth="1"/>
    <col min="9" max="9" width="11.7109375" style="62" customWidth="1"/>
    <col min="10" max="10" width="12.421875" style="62" customWidth="1"/>
  </cols>
  <sheetData>
    <row r="1" ht="12.75">
      <c r="J1" s="32"/>
    </row>
    <row r="2" ht="15.75">
      <c r="B2" s="88" t="s">
        <v>74</v>
      </c>
    </row>
    <row r="4" ht="15.75">
      <c r="B4" s="88" t="s">
        <v>101</v>
      </c>
    </row>
    <row r="5" ht="15.75">
      <c r="B5" s="88" t="s">
        <v>76</v>
      </c>
    </row>
    <row r="6" ht="15.75">
      <c r="B6" s="88"/>
    </row>
    <row r="7" ht="15.75">
      <c r="B7" s="88"/>
    </row>
    <row r="8" spans="5:9" ht="12.75">
      <c r="E8" s="119" t="s">
        <v>129</v>
      </c>
      <c r="F8" s="120"/>
      <c r="G8" s="120"/>
      <c r="H8" s="121"/>
      <c r="I8" s="89"/>
    </row>
    <row r="9" spans="5:9" ht="12.75">
      <c r="E9" s="122" t="s">
        <v>130</v>
      </c>
      <c r="F9" s="123"/>
      <c r="G9" s="123"/>
      <c r="H9" s="124"/>
      <c r="I9" s="89"/>
    </row>
    <row r="10" spans="4:10" ht="12.75">
      <c r="D10" s="94" t="s">
        <v>102</v>
      </c>
      <c r="E10" s="102" t="s">
        <v>103</v>
      </c>
      <c r="F10" s="96" t="s">
        <v>104</v>
      </c>
      <c r="G10" s="96" t="s">
        <v>105</v>
      </c>
      <c r="H10" s="103" t="s">
        <v>106</v>
      </c>
      <c r="I10" s="95" t="s">
        <v>131</v>
      </c>
      <c r="J10" s="71"/>
    </row>
    <row r="11" spans="4:10" ht="12.75">
      <c r="D11" s="97" t="s">
        <v>108</v>
      </c>
      <c r="E11" s="97" t="s">
        <v>109</v>
      </c>
      <c r="F11" s="99" t="s">
        <v>109</v>
      </c>
      <c r="G11" s="98" t="s">
        <v>110</v>
      </c>
      <c r="H11" s="101" t="s">
        <v>111</v>
      </c>
      <c r="I11" s="100" t="s">
        <v>132</v>
      </c>
      <c r="J11" s="104" t="s">
        <v>107</v>
      </c>
    </row>
    <row r="12" spans="4:10" ht="12.75">
      <c r="D12" s="89" t="s">
        <v>42</v>
      </c>
      <c r="E12" s="89" t="s">
        <v>42</v>
      </c>
      <c r="F12" s="89" t="s">
        <v>42</v>
      </c>
      <c r="G12" s="89" t="s">
        <v>42</v>
      </c>
      <c r="H12" s="89" t="s">
        <v>42</v>
      </c>
      <c r="I12" s="89" t="s">
        <v>42</v>
      </c>
      <c r="J12" s="89" t="s">
        <v>42</v>
      </c>
    </row>
    <row r="14" spans="2:10" ht="12.75">
      <c r="B14" t="s">
        <v>112</v>
      </c>
      <c r="D14" s="62">
        <v>82331</v>
      </c>
      <c r="E14" s="62">
        <v>671</v>
      </c>
      <c r="F14" s="62">
        <v>0</v>
      </c>
      <c r="G14" s="62">
        <v>34544</v>
      </c>
      <c r="H14" s="62">
        <v>-76390.414</v>
      </c>
      <c r="I14" s="62">
        <v>109</v>
      </c>
      <c r="J14" s="62">
        <f>SUM(D14:I14)</f>
        <v>41264.585999999996</v>
      </c>
    </row>
    <row r="15" spans="2:10" ht="12.75">
      <c r="B15" t="s">
        <v>133</v>
      </c>
      <c r="D15" s="62">
        <v>0</v>
      </c>
      <c r="E15" s="62">
        <v>0</v>
      </c>
      <c r="F15" s="62">
        <v>0</v>
      </c>
      <c r="G15" s="87">
        <v>0</v>
      </c>
      <c r="H15" s="62">
        <v>1082</v>
      </c>
      <c r="I15" s="62">
        <v>0</v>
      </c>
      <c r="J15" s="62">
        <f>SUM(D15:I15)</f>
        <v>1082</v>
      </c>
    </row>
    <row r="16" spans="4:10" ht="12.75">
      <c r="D16" s="74"/>
      <c r="E16" s="74"/>
      <c r="F16" s="74"/>
      <c r="G16" s="90"/>
      <c r="H16" s="74"/>
      <c r="I16" s="74"/>
      <c r="J16" s="74"/>
    </row>
    <row r="17" spans="2:10" ht="13.5" thickBot="1">
      <c r="B17" t="s">
        <v>121</v>
      </c>
      <c r="D17" s="84">
        <f aca="true" t="shared" si="0" ref="D17:J17">SUM(D14:D16)</f>
        <v>82331</v>
      </c>
      <c r="E17" s="84">
        <f t="shared" si="0"/>
        <v>671</v>
      </c>
      <c r="F17" s="84">
        <f t="shared" si="0"/>
        <v>0</v>
      </c>
      <c r="G17" s="84">
        <f t="shared" si="0"/>
        <v>34544</v>
      </c>
      <c r="H17" s="84">
        <f t="shared" si="0"/>
        <v>-75308.414</v>
      </c>
      <c r="I17" s="84">
        <f t="shared" si="0"/>
        <v>109</v>
      </c>
      <c r="J17" s="84">
        <f t="shared" si="0"/>
        <v>42346.585999999996</v>
      </c>
    </row>
    <row r="18" ht="13.5" thickTop="1"/>
    <row r="21" spans="2:10" ht="12.75">
      <c r="B21" t="s">
        <v>116</v>
      </c>
      <c r="D21" s="62">
        <v>82331</v>
      </c>
      <c r="E21" s="62">
        <v>671</v>
      </c>
      <c r="F21" s="62">
        <v>130</v>
      </c>
      <c r="G21" s="62">
        <v>6978</v>
      </c>
      <c r="H21" s="62">
        <v>-72953</v>
      </c>
      <c r="I21" s="62">
        <v>109</v>
      </c>
      <c r="J21" s="62">
        <f>SUM(D21:I21)</f>
        <v>17266</v>
      </c>
    </row>
    <row r="22" spans="2:7" ht="12.75">
      <c r="B22" t="s">
        <v>117</v>
      </c>
      <c r="G22" s="62"/>
    </row>
    <row r="23" spans="2:10" ht="12.75">
      <c r="B23" t="s">
        <v>118</v>
      </c>
      <c r="D23" s="74"/>
      <c r="E23" s="74"/>
      <c r="F23" s="74"/>
      <c r="G23" s="74"/>
      <c r="H23" s="74">
        <v>-7718.527</v>
      </c>
      <c r="I23" s="74"/>
      <c r="J23" s="74">
        <f>SUM(D23:H23)</f>
        <v>-7718.527</v>
      </c>
    </row>
    <row r="24" spans="2:10" ht="12.75">
      <c r="B24" t="s">
        <v>119</v>
      </c>
      <c r="D24" s="62">
        <f aca="true" t="shared" si="1" ref="D24:J24">+D21+D23</f>
        <v>82331</v>
      </c>
      <c r="E24" s="62">
        <f t="shared" si="1"/>
        <v>671</v>
      </c>
      <c r="F24" s="62">
        <f t="shared" si="1"/>
        <v>130</v>
      </c>
      <c r="G24" s="62">
        <f t="shared" si="1"/>
        <v>6978</v>
      </c>
      <c r="H24" s="62">
        <f t="shared" si="1"/>
        <v>-80671.527</v>
      </c>
      <c r="I24" s="62">
        <f t="shared" si="1"/>
        <v>109</v>
      </c>
      <c r="J24" s="62">
        <f t="shared" si="1"/>
        <v>9547.473</v>
      </c>
    </row>
    <row r="26" ht="12.75">
      <c r="B26" t="s">
        <v>113</v>
      </c>
    </row>
    <row r="27" spans="2:10" ht="12.75">
      <c r="B27" t="s">
        <v>114</v>
      </c>
      <c r="F27" s="62">
        <v>-129.523</v>
      </c>
      <c r="J27" s="62">
        <f>SUM(D27:I27)</f>
        <v>-129.523</v>
      </c>
    </row>
    <row r="28" spans="2:10" ht="12.75">
      <c r="B28" t="s">
        <v>120</v>
      </c>
      <c r="D28" s="62">
        <v>0</v>
      </c>
      <c r="E28" s="62">
        <v>0</v>
      </c>
      <c r="F28" s="62">
        <v>0</v>
      </c>
      <c r="G28" s="87">
        <v>0</v>
      </c>
      <c r="H28" s="62">
        <v>4281.51</v>
      </c>
      <c r="I28" s="62">
        <v>0</v>
      </c>
      <c r="J28" s="62">
        <f>SUM(D28:I28)</f>
        <v>4281.51</v>
      </c>
    </row>
    <row r="29" spans="2:10" ht="12.75">
      <c r="B29" t="s">
        <v>115</v>
      </c>
      <c r="G29" s="87">
        <v>27566</v>
      </c>
      <c r="J29" s="62">
        <f>SUM(D29:I29)</f>
        <v>27566</v>
      </c>
    </row>
    <row r="30" spans="4:10" ht="12.75">
      <c r="D30" s="74"/>
      <c r="E30" s="74"/>
      <c r="F30" s="74"/>
      <c r="G30" s="90"/>
      <c r="H30" s="74"/>
      <c r="I30" s="74"/>
      <c r="J30" s="74"/>
    </row>
    <row r="31" spans="2:10" ht="13.5" thickBot="1">
      <c r="B31" t="s">
        <v>112</v>
      </c>
      <c r="D31" s="84">
        <f aca="true" t="shared" si="2" ref="D31:I31">SUM(D24:D30)</f>
        <v>82331</v>
      </c>
      <c r="E31" s="84">
        <f t="shared" si="2"/>
        <v>671</v>
      </c>
      <c r="F31" s="84">
        <f t="shared" si="2"/>
        <v>0.47700000000000387</v>
      </c>
      <c r="G31" s="84">
        <f t="shared" si="2"/>
        <v>34544</v>
      </c>
      <c r="H31" s="84">
        <f t="shared" si="2"/>
        <v>-76390.017</v>
      </c>
      <c r="I31" s="84">
        <f t="shared" si="2"/>
        <v>109</v>
      </c>
      <c r="J31" s="84">
        <f>SUM(J24:J30)</f>
        <v>41265.46</v>
      </c>
    </row>
    <row r="32" spans="4:10" ht="13.5" thickTop="1">
      <c r="D32" s="91"/>
      <c r="E32" s="91"/>
      <c r="F32" s="91"/>
      <c r="G32" s="91"/>
      <c r="H32" s="91"/>
      <c r="I32" s="91"/>
      <c r="J32" s="91"/>
    </row>
    <row r="33" spans="4:10" ht="12.75">
      <c r="D33" s="57"/>
      <c r="E33" s="57"/>
      <c r="F33" s="57"/>
      <c r="G33" s="92"/>
      <c r="H33" s="57"/>
      <c r="I33" s="57"/>
      <c r="J33" s="57"/>
    </row>
    <row r="36" spans="2:10" ht="12.75">
      <c r="B36" s="116" t="s">
        <v>123</v>
      </c>
      <c r="C36" s="116"/>
      <c r="D36" s="116"/>
      <c r="E36" s="116"/>
      <c r="F36" s="116"/>
      <c r="G36" s="116"/>
      <c r="H36" s="116"/>
      <c r="I36" s="116"/>
      <c r="J36" s="116"/>
    </row>
    <row r="37" spans="2:10" ht="12.75">
      <c r="B37" s="116"/>
      <c r="C37" s="116"/>
      <c r="D37" s="116"/>
      <c r="E37" s="116"/>
      <c r="F37" s="116"/>
      <c r="G37" s="116"/>
      <c r="H37" s="116"/>
      <c r="I37" s="116"/>
      <c r="J37" s="116"/>
    </row>
    <row r="40" ht="12.75" hidden="1"/>
    <row r="41" ht="12.75" hidden="1"/>
  </sheetData>
  <mergeCells count="3">
    <mergeCell ref="B36:J37"/>
    <mergeCell ref="E8:H8"/>
    <mergeCell ref="E9:H9"/>
  </mergeCells>
  <printOptions/>
  <pageMargins left="0.75" right="0.75" top="1" bottom="1" header="0.5" footer="0.5"/>
  <pageSetup fitToHeight="1" fitToWidth="1" horizontalDpi="300" verticalDpi="300" orientation="portrait" scale="72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I28"/>
  <sheetViews>
    <sheetView tabSelected="1" workbookViewId="0" topLeftCell="A7">
      <selection activeCell="F15" sqref="F15"/>
    </sheetView>
  </sheetViews>
  <sheetFormatPr defaultColWidth="9.140625" defaultRowHeight="12.75"/>
  <cols>
    <col min="5" max="5" width="11.421875" style="0" customWidth="1"/>
    <col min="7" max="7" width="10.57421875" style="0" customWidth="1"/>
    <col min="9" max="9" width="12.57421875" style="0" customWidth="1"/>
  </cols>
  <sheetData>
    <row r="3" ht="12.75">
      <c r="I3" s="30"/>
    </row>
    <row r="4" spans="2:7" ht="15">
      <c r="B4" s="39" t="s">
        <v>74</v>
      </c>
      <c r="C4" s="5"/>
      <c r="D4" s="5"/>
      <c r="E4" s="5"/>
      <c r="F4" s="5"/>
      <c r="G4" s="5"/>
    </row>
    <row r="5" spans="2:7" ht="14.25">
      <c r="B5" s="5"/>
      <c r="C5" s="5"/>
      <c r="D5" s="5"/>
      <c r="E5" s="5"/>
      <c r="F5" s="5"/>
      <c r="G5" s="5"/>
    </row>
    <row r="6" spans="2:7" ht="15">
      <c r="B6" s="39" t="s">
        <v>134</v>
      </c>
      <c r="C6" s="5"/>
      <c r="D6" s="5"/>
      <c r="E6" s="5"/>
      <c r="F6" s="5"/>
      <c r="G6" s="5"/>
    </row>
    <row r="7" spans="2:7" ht="15">
      <c r="B7" s="39" t="s">
        <v>135</v>
      </c>
      <c r="C7" s="5"/>
      <c r="D7" s="5"/>
      <c r="E7" s="5"/>
      <c r="F7" s="5"/>
      <c r="G7" s="5"/>
    </row>
    <row r="8" spans="2:7" ht="15">
      <c r="B8" s="39" t="s">
        <v>146</v>
      </c>
      <c r="C8" s="5"/>
      <c r="D8" s="5"/>
      <c r="E8" s="5"/>
      <c r="F8" s="5"/>
      <c r="G8" s="5"/>
    </row>
    <row r="10" spans="7:9" ht="12.75">
      <c r="G10" s="105">
        <v>2006</v>
      </c>
      <c r="I10" s="105">
        <v>2005</v>
      </c>
    </row>
    <row r="11" spans="7:9" ht="12.75">
      <c r="G11" s="112">
        <f>I11</f>
        <v>38442</v>
      </c>
      <c r="H11" s="112"/>
      <c r="I11" s="112">
        <v>38442</v>
      </c>
    </row>
    <row r="12" spans="7:9" ht="12.75">
      <c r="G12" s="105" t="str">
        <f>I12</f>
        <v>Cumulative</v>
      </c>
      <c r="I12" s="105" t="s">
        <v>136</v>
      </c>
    </row>
    <row r="13" spans="7:9" ht="12.75">
      <c r="G13" s="105" t="str">
        <f>I13</f>
        <v>RM' 000</v>
      </c>
      <c r="I13" s="105" t="s">
        <v>42</v>
      </c>
    </row>
    <row r="15" spans="2:9" ht="12.75">
      <c r="B15" t="s">
        <v>137</v>
      </c>
      <c r="G15" s="126" t="s">
        <v>148</v>
      </c>
      <c r="H15" s="108"/>
      <c r="I15" s="108">
        <v>0</v>
      </c>
    </row>
    <row r="16" spans="8:9" ht="12.75">
      <c r="H16" s="108"/>
      <c r="I16" s="108"/>
    </row>
    <row r="17" spans="2:9" ht="12.75">
      <c r="B17" t="s">
        <v>138</v>
      </c>
      <c r="G17" s="126" t="s">
        <v>148</v>
      </c>
      <c r="H17" s="108"/>
      <c r="I17" s="108">
        <v>0</v>
      </c>
    </row>
    <row r="18" spans="8:9" ht="12.75">
      <c r="H18" s="108"/>
      <c r="I18" s="108"/>
    </row>
    <row r="19" spans="2:9" ht="12.75">
      <c r="B19" t="s">
        <v>139</v>
      </c>
      <c r="H19" s="108"/>
      <c r="I19" s="108"/>
    </row>
    <row r="20" spans="2:9" ht="12.75">
      <c r="B20" t="s">
        <v>140</v>
      </c>
      <c r="G20" s="127" t="s">
        <v>148</v>
      </c>
      <c r="H20" s="108"/>
      <c r="I20" s="109">
        <v>0</v>
      </c>
    </row>
    <row r="21" spans="8:9" ht="12.75">
      <c r="H21" s="108"/>
      <c r="I21" s="108"/>
    </row>
    <row r="22" spans="2:9" ht="12.75">
      <c r="B22" t="s">
        <v>141</v>
      </c>
      <c r="H22" s="108"/>
      <c r="I22" s="108"/>
    </row>
    <row r="23" spans="2:9" ht="12.75">
      <c r="B23" t="s">
        <v>142</v>
      </c>
      <c r="G23" s="126" t="s">
        <v>148</v>
      </c>
      <c r="H23" s="108"/>
      <c r="I23" s="108">
        <v>0</v>
      </c>
    </row>
    <row r="24" spans="8:9" ht="12.75">
      <c r="H24" s="108"/>
      <c r="I24" s="108"/>
    </row>
    <row r="25" spans="2:9" ht="12.75">
      <c r="B25" t="s">
        <v>143</v>
      </c>
      <c r="G25" s="74">
        <f>'P&amp;L'!G43</f>
        <v>1082</v>
      </c>
      <c r="H25" s="108"/>
      <c r="I25" s="109">
        <v>491</v>
      </c>
    </row>
    <row r="26" spans="8:9" ht="12.75">
      <c r="H26" s="108"/>
      <c r="I26" s="108"/>
    </row>
    <row r="27" ht="12.75">
      <c r="B27" t="s">
        <v>144</v>
      </c>
    </row>
    <row r="28" spans="2:9" ht="12.75">
      <c r="B28" t="s">
        <v>145</v>
      </c>
      <c r="G28" s="126" t="s">
        <v>148</v>
      </c>
      <c r="H28" s="110"/>
      <c r="I28" s="110">
        <v>0</v>
      </c>
    </row>
  </sheetData>
  <printOptions/>
  <pageMargins left="0.75" right="0.5" top="1" bottom="1" header="0.5" footer="0.5"/>
  <pageSetup orientation="portrait" paperSize="9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latexx manufacturing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Latexx</dc:creator>
  <cp:keywords/>
  <dc:description/>
  <cp:lastModifiedBy>Taping super</cp:lastModifiedBy>
  <cp:lastPrinted>2006-05-24T02:31:14Z</cp:lastPrinted>
  <dcterms:created xsi:type="dcterms:W3CDTF">2006-05-04T23:20:17Z</dcterms:created>
  <dcterms:modified xsi:type="dcterms:W3CDTF">2006-05-24T02:35:00Z</dcterms:modified>
  <cp:category/>
  <cp:version/>
  <cp:contentType/>
  <cp:contentStatus/>
</cp:coreProperties>
</file>